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bittl\Documents\IFCE\Framework\"/>
    </mc:Choice>
  </mc:AlternateContent>
  <xr:revisionPtr revIDLastSave="0" documentId="13_ncr:1_{628AD410-DA9F-4BA1-9448-C2F2C770A137}" xr6:coauthVersionLast="45" xr6:coauthVersionMax="45" xr10:uidLastSave="{00000000-0000-0000-0000-000000000000}"/>
  <bookViews>
    <workbookView xWindow="0" yWindow="0" windowWidth="19200" windowHeight="10200" activeTab="1" xr2:uid="{00000000-000D-0000-FFFF-FFFF00000000}"/>
  </bookViews>
  <sheets>
    <sheet name="Checklist" sheetId="13" r:id="rId1"/>
    <sheet name="Entry Form" sheetId="2" r:id="rId2"/>
    <sheet name="Calc Form 1 Counts and Avgs" sheetId="9" state="hidden" r:id="rId3"/>
    <sheet name="Calc Form 2 Freq and Perc" sheetId="12" state="hidden" r:id="rId4"/>
    <sheet name="Report" sheetId="18" r:id="rId5"/>
  </sheets>
  <definedNames>
    <definedName name="_xlnm.Print_Area" localSheetId="0">Checklist!$A$1:$I$139</definedName>
    <definedName name="_xlnm.Print_Area" localSheetId="4">Report!$A$1:$K$261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86" i="12" l="1"/>
  <c r="J255" i="18" s="1"/>
  <c r="AC86" i="12"/>
  <c r="I255" i="18" s="1"/>
  <c r="Z86" i="12"/>
  <c r="H255" i="18" s="1"/>
  <c r="E3" i="9" l="1"/>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2" i="9"/>
  <c r="G11" i="9"/>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3" i="12"/>
  <c r="AF39" i="12" l="1"/>
  <c r="J115" i="18" s="1"/>
  <c r="AC39" i="12"/>
  <c r="I115" i="18" s="1"/>
  <c r="Z39" i="12"/>
  <c r="H115" i="18" s="1"/>
  <c r="AF26" i="12"/>
  <c r="J76" i="18" s="1"/>
  <c r="AC26" i="12"/>
  <c r="I76" i="18" s="1"/>
  <c r="AC12" i="12"/>
  <c r="I35" i="18" s="1"/>
  <c r="Z26" i="12"/>
  <c r="H76" i="18" s="1"/>
  <c r="AI4" i="12"/>
  <c r="AI5" i="12"/>
  <c r="AI6" i="12"/>
  <c r="AI7" i="12"/>
  <c r="AI8" i="12"/>
  <c r="AI9" i="12"/>
  <c r="AI10" i="12"/>
  <c r="AI11" i="12"/>
  <c r="AI12" i="12"/>
  <c r="AI13" i="12"/>
  <c r="AI14" i="12"/>
  <c r="AI15" i="12"/>
  <c r="AI16" i="12"/>
  <c r="AI17" i="12"/>
  <c r="AI18" i="12"/>
  <c r="AI19" i="12"/>
  <c r="AI20" i="12"/>
  <c r="AI21" i="12"/>
  <c r="AI22" i="12"/>
  <c r="AI23" i="12"/>
  <c r="AI24" i="12"/>
  <c r="AI25" i="12"/>
  <c r="AI26" i="12"/>
  <c r="AI27" i="12"/>
  <c r="AI28" i="12"/>
  <c r="AI29" i="12"/>
  <c r="AI30" i="12"/>
  <c r="AI31" i="12"/>
  <c r="AI32" i="12"/>
  <c r="AI33" i="12"/>
  <c r="AI34" i="12"/>
  <c r="AI35" i="12"/>
  <c r="AI36" i="12"/>
  <c r="AI37" i="12"/>
  <c r="AI38" i="12"/>
  <c r="AI39" i="12"/>
  <c r="AI40" i="12"/>
  <c r="AI41" i="12"/>
  <c r="AI42" i="12"/>
  <c r="AI43" i="12"/>
  <c r="AI44" i="12"/>
  <c r="AI45" i="12"/>
  <c r="AI46" i="12"/>
  <c r="AI47" i="12"/>
  <c r="AI48" i="12"/>
  <c r="AI49" i="12"/>
  <c r="AI50" i="12"/>
  <c r="AI51" i="12"/>
  <c r="AI52" i="12"/>
  <c r="AI53" i="12"/>
  <c r="AI54" i="12"/>
  <c r="AI55" i="12"/>
  <c r="AI56" i="12"/>
  <c r="AI57" i="12"/>
  <c r="AI58" i="12"/>
  <c r="AI59" i="12"/>
  <c r="AI60" i="12"/>
  <c r="AI61" i="12"/>
  <c r="AI62" i="12"/>
  <c r="AI63" i="12"/>
  <c r="AI64" i="12"/>
  <c r="AI65" i="12"/>
  <c r="AI66" i="12"/>
  <c r="AI67" i="12"/>
  <c r="AI68" i="12"/>
  <c r="AI69" i="12"/>
  <c r="AI70" i="12"/>
  <c r="AI71" i="12"/>
  <c r="AI72" i="12"/>
  <c r="AI73" i="12"/>
  <c r="AI74" i="12"/>
  <c r="AI75" i="12"/>
  <c r="AI76" i="12"/>
  <c r="AI77" i="12"/>
  <c r="AI78" i="12"/>
  <c r="AI79" i="12"/>
  <c r="AI80" i="12"/>
  <c r="AI81" i="12"/>
  <c r="AI82" i="12"/>
  <c r="AI83" i="12"/>
  <c r="AI84" i="12"/>
  <c r="AI85" i="12"/>
  <c r="AI86" i="12"/>
  <c r="AI3" i="12"/>
  <c r="W3" i="12"/>
  <c r="J12" i="18" s="1"/>
  <c r="G2" i="9"/>
  <c r="D84" i="12" l="1"/>
  <c r="D78" i="12"/>
  <c r="D54" i="12"/>
  <c r="D45" i="12"/>
  <c r="D40" i="12"/>
  <c r="D38" i="12"/>
  <c r="D32" i="12"/>
  <c r="D22" i="12"/>
  <c r="D21" i="12"/>
  <c r="D16" i="12"/>
  <c r="D57" i="12"/>
  <c r="D8" i="12"/>
  <c r="D65" i="12"/>
  <c r="D53" i="12"/>
  <c r="D29" i="12"/>
  <c r="D5" i="12"/>
  <c r="D76" i="12"/>
  <c r="D64" i="12"/>
  <c r="D52" i="12"/>
  <c r="D4" i="12"/>
  <c r="D6" i="12"/>
  <c r="D33" i="12"/>
  <c r="D75" i="12"/>
  <c r="D3" i="12"/>
  <c r="Y3" i="12" s="1"/>
  <c r="D62" i="12"/>
  <c r="D13" i="12"/>
  <c r="D66" i="12"/>
  <c r="D39" i="12"/>
  <c r="AB39" i="12" s="1"/>
  <c r="D56" i="12"/>
  <c r="D20" i="12"/>
  <c r="D51" i="12"/>
  <c r="D61" i="12"/>
  <c r="D37" i="12"/>
  <c r="D60" i="12"/>
  <c r="D23" i="12"/>
  <c r="D63" i="12"/>
  <c r="D10" i="12"/>
  <c r="D9" i="12"/>
  <c r="D44" i="12"/>
  <c r="AK73" i="12"/>
  <c r="AK77" i="12"/>
  <c r="AK41" i="12"/>
  <c r="AK17" i="12"/>
  <c r="AK86" i="12"/>
  <c r="AK74" i="12"/>
  <c r="AK62" i="12"/>
  <c r="AK50" i="12"/>
  <c r="AK38" i="12"/>
  <c r="AK26" i="12"/>
  <c r="AK14" i="12"/>
  <c r="D26" i="12"/>
  <c r="AE26" i="12" s="1"/>
  <c r="D27" i="12"/>
  <c r="D79" i="12"/>
  <c r="AK13" i="12"/>
  <c r="D25" i="12"/>
  <c r="AK84" i="12"/>
  <c r="AK72" i="12"/>
  <c r="AK60" i="12"/>
  <c r="AK48" i="12"/>
  <c r="AK36" i="12"/>
  <c r="AK24" i="12"/>
  <c r="AK12" i="12"/>
  <c r="D50" i="12"/>
  <c r="D28" i="12"/>
  <c r="AK35" i="12"/>
  <c r="AK82" i="12"/>
  <c r="AK70" i="12"/>
  <c r="AK58" i="12"/>
  <c r="AK46" i="12"/>
  <c r="AK34" i="12"/>
  <c r="AK22" i="12"/>
  <c r="AK10" i="12"/>
  <c r="D34" i="12"/>
  <c r="D74" i="12"/>
  <c r="AK49" i="12"/>
  <c r="AK83" i="12"/>
  <c r="AK47" i="12"/>
  <c r="AK81" i="12"/>
  <c r="AK69" i="12"/>
  <c r="AK57" i="12"/>
  <c r="AK45" i="12"/>
  <c r="AK33" i="12"/>
  <c r="AK21" i="12"/>
  <c r="AK9" i="12"/>
  <c r="D69" i="12"/>
  <c r="D46" i="12"/>
  <c r="D73" i="12"/>
  <c r="D86" i="12"/>
  <c r="AK85" i="12"/>
  <c r="AK25" i="12"/>
  <c r="AK59" i="12"/>
  <c r="AK80" i="12"/>
  <c r="AK68" i="12"/>
  <c r="AK56" i="12"/>
  <c r="AK44" i="12"/>
  <c r="AK32" i="12"/>
  <c r="AK20" i="12"/>
  <c r="AK8" i="12"/>
  <c r="D81" i="12"/>
  <c r="D58" i="12"/>
  <c r="D85" i="12"/>
  <c r="D41" i="12"/>
  <c r="D68" i="12"/>
  <c r="AK11" i="12"/>
  <c r="D49" i="12"/>
  <c r="AK79" i="12"/>
  <c r="AK67" i="12"/>
  <c r="AK55" i="12"/>
  <c r="AK43" i="12"/>
  <c r="AK31" i="12"/>
  <c r="AK19" i="12"/>
  <c r="AK7" i="12"/>
  <c r="D70" i="12"/>
  <c r="D17" i="12"/>
  <c r="D77" i="12"/>
  <c r="D80" i="12"/>
  <c r="AK71" i="12"/>
  <c r="AK23" i="12"/>
  <c r="AK78" i="12"/>
  <c r="AK66" i="12"/>
  <c r="AK54" i="12"/>
  <c r="AK42" i="12"/>
  <c r="AK30" i="12"/>
  <c r="AK18" i="12"/>
  <c r="AK6" i="12"/>
  <c r="D47" i="12"/>
  <c r="D82" i="12"/>
  <c r="D30" i="12"/>
  <c r="D42" i="12"/>
  <c r="D18" i="12"/>
  <c r="D11" i="12"/>
  <c r="AK37" i="12"/>
  <c r="AK65" i="12"/>
  <c r="AK29" i="12"/>
  <c r="D71" i="12"/>
  <c r="AK76" i="12"/>
  <c r="AK64" i="12"/>
  <c r="AK52" i="12"/>
  <c r="AK40" i="12"/>
  <c r="AK28" i="12"/>
  <c r="AK16" i="12"/>
  <c r="AK4" i="12"/>
  <c r="D24" i="12"/>
  <c r="D12" i="12"/>
  <c r="AE12" i="12" s="1"/>
  <c r="D7" i="12"/>
  <c r="D43" i="12"/>
  <c r="D31" i="12"/>
  <c r="D19" i="12"/>
  <c r="D59" i="12"/>
  <c r="AK61" i="12"/>
  <c r="AK53" i="12"/>
  <c r="AK5" i="12"/>
  <c r="D83" i="12"/>
  <c r="D35" i="12"/>
  <c r="AK3" i="12"/>
  <c r="AK75" i="12"/>
  <c r="AK63" i="12"/>
  <c r="AK51" i="12"/>
  <c r="AK39" i="12"/>
  <c r="AK27" i="12"/>
  <c r="AK15" i="12"/>
  <c r="D36" i="12"/>
  <c r="D48" i="12"/>
  <c r="D14" i="12"/>
  <c r="D15" i="12"/>
  <c r="D67" i="12"/>
  <c r="D55" i="12"/>
  <c r="D72" i="12"/>
  <c r="G85" i="9"/>
  <c r="C85" i="9" s="1"/>
  <c r="G76" i="9"/>
  <c r="C76" i="9" s="1"/>
  <c r="G64" i="9"/>
  <c r="C64" i="9" s="1"/>
  <c r="G54" i="9"/>
  <c r="C54" i="9" s="1"/>
  <c r="G38" i="9"/>
  <c r="C38" i="9" s="1"/>
  <c r="G25" i="9"/>
  <c r="C25" i="9" s="1"/>
  <c r="W86" i="12"/>
  <c r="AF77" i="12"/>
  <c r="J226" i="18" s="1"/>
  <c r="AC77" i="12"/>
  <c r="I226" i="18" s="1"/>
  <c r="Z77" i="12"/>
  <c r="H226" i="18" s="1"/>
  <c r="W77" i="12"/>
  <c r="Z65" i="12"/>
  <c r="H191" i="18" s="1"/>
  <c r="AC65" i="12"/>
  <c r="I191" i="18" s="1"/>
  <c r="AF65" i="12"/>
  <c r="J191" i="18" s="1"/>
  <c r="W65" i="12"/>
  <c r="AF55" i="12"/>
  <c r="J160" i="18" s="1"/>
  <c r="AC55" i="12"/>
  <c r="I160" i="18" s="1"/>
  <c r="Z55" i="12"/>
  <c r="H160" i="18" s="1"/>
  <c r="W55" i="12"/>
  <c r="AF12" i="12"/>
  <c r="J35" i="18" s="1"/>
  <c r="Z12" i="12"/>
  <c r="H35" i="18" s="1"/>
  <c r="W12" i="12"/>
  <c r="G3" i="9"/>
  <c r="T86" i="12"/>
  <c r="G255" i="18" s="1"/>
  <c r="Q86" i="12"/>
  <c r="N86" i="12"/>
  <c r="F255" i="18" s="1"/>
  <c r="K86" i="12"/>
  <c r="E86" i="12"/>
  <c r="E255" i="18" s="1"/>
  <c r="W85" i="12"/>
  <c r="J249" i="18" s="1"/>
  <c r="T85" i="12"/>
  <c r="I249" i="18" s="1"/>
  <c r="Q85" i="12"/>
  <c r="H249" i="18" s="1"/>
  <c r="N85" i="12"/>
  <c r="G249" i="18" s="1"/>
  <c r="K85" i="12"/>
  <c r="F249" i="18" s="1"/>
  <c r="E85" i="12"/>
  <c r="E249" i="18" s="1"/>
  <c r="W84" i="12"/>
  <c r="J247" i="18" s="1"/>
  <c r="T84" i="12"/>
  <c r="I247" i="18" s="1"/>
  <c r="Q84" i="12"/>
  <c r="H247" i="18" s="1"/>
  <c r="N84" i="12"/>
  <c r="G247" i="18" s="1"/>
  <c r="K84" i="12"/>
  <c r="F247" i="18" s="1"/>
  <c r="E84" i="12"/>
  <c r="E247" i="18" s="1"/>
  <c r="W83" i="12"/>
  <c r="J245" i="18" s="1"/>
  <c r="T83" i="12"/>
  <c r="I245" i="18" s="1"/>
  <c r="Q83" i="12"/>
  <c r="H245" i="18" s="1"/>
  <c r="N83" i="12"/>
  <c r="G245" i="18" s="1"/>
  <c r="K83" i="12"/>
  <c r="F245" i="18" s="1"/>
  <c r="E83" i="12"/>
  <c r="E245" i="18" s="1"/>
  <c r="W82" i="12"/>
  <c r="J243" i="18" s="1"/>
  <c r="T82" i="12"/>
  <c r="I243" i="18" s="1"/>
  <c r="Q82" i="12"/>
  <c r="H243" i="18" s="1"/>
  <c r="N82" i="12"/>
  <c r="G243" i="18" s="1"/>
  <c r="K82" i="12"/>
  <c r="F243" i="18" s="1"/>
  <c r="E82" i="12"/>
  <c r="E243" i="18" s="1"/>
  <c r="W81" i="12"/>
  <c r="J241" i="18" s="1"/>
  <c r="T81" i="12"/>
  <c r="I241" i="18" s="1"/>
  <c r="Q81" i="12"/>
  <c r="H241" i="18" s="1"/>
  <c r="N81" i="12"/>
  <c r="G241" i="18" s="1"/>
  <c r="K81" i="12"/>
  <c r="F241" i="18" s="1"/>
  <c r="E81" i="12"/>
  <c r="E241" i="18" s="1"/>
  <c r="W80" i="12"/>
  <c r="J239" i="18" s="1"/>
  <c r="T80" i="12"/>
  <c r="I239" i="18" s="1"/>
  <c r="Q80" i="12"/>
  <c r="H239" i="18" s="1"/>
  <c r="N80" i="12"/>
  <c r="G239" i="18" s="1"/>
  <c r="K80" i="12"/>
  <c r="F239" i="18" s="1"/>
  <c r="E80" i="12"/>
  <c r="E239" i="18" s="1"/>
  <c r="W79" i="12"/>
  <c r="J237" i="18" s="1"/>
  <c r="T79" i="12"/>
  <c r="I237" i="18" s="1"/>
  <c r="Q79" i="12"/>
  <c r="H237" i="18" s="1"/>
  <c r="N79" i="12"/>
  <c r="G237" i="18" s="1"/>
  <c r="K79" i="12"/>
  <c r="F237" i="18" s="1"/>
  <c r="E79" i="12"/>
  <c r="E237" i="18" s="1"/>
  <c r="W78" i="12"/>
  <c r="J235" i="18" s="1"/>
  <c r="T78" i="12"/>
  <c r="I235" i="18" s="1"/>
  <c r="Q78" i="12"/>
  <c r="H235" i="18" s="1"/>
  <c r="N78" i="12"/>
  <c r="G235" i="18" s="1"/>
  <c r="K78" i="12"/>
  <c r="F235" i="18" s="1"/>
  <c r="E78" i="12"/>
  <c r="E235" i="18" s="1"/>
  <c r="T77" i="12"/>
  <c r="G226" i="18" s="1"/>
  <c r="Q77" i="12"/>
  <c r="N77" i="12"/>
  <c r="F226" i="18" s="1"/>
  <c r="K77" i="12"/>
  <c r="E77" i="12"/>
  <c r="E226" i="18" s="1"/>
  <c r="W76" i="12"/>
  <c r="J221" i="18" s="1"/>
  <c r="T76" i="12"/>
  <c r="I221" i="18" s="1"/>
  <c r="Q76" i="12"/>
  <c r="H221" i="18" s="1"/>
  <c r="N76" i="12"/>
  <c r="G221" i="18" s="1"/>
  <c r="K76" i="12"/>
  <c r="F221" i="18" s="1"/>
  <c r="E76" i="12"/>
  <c r="E221" i="18" s="1"/>
  <c r="W75" i="12"/>
  <c r="J219" i="18" s="1"/>
  <c r="T75" i="12"/>
  <c r="I219" i="18" s="1"/>
  <c r="Q75" i="12"/>
  <c r="H219" i="18" s="1"/>
  <c r="N75" i="12"/>
  <c r="G219" i="18" s="1"/>
  <c r="K75" i="12"/>
  <c r="F219" i="18" s="1"/>
  <c r="E75" i="12"/>
  <c r="E219" i="18" s="1"/>
  <c r="W74" i="12"/>
  <c r="J217" i="18" s="1"/>
  <c r="T74" i="12"/>
  <c r="I217" i="18" s="1"/>
  <c r="Q74" i="12"/>
  <c r="H217" i="18" s="1"/>
  <c r="N74" i="12"/>
  <c r="G217" i="18" s="1"/>
  <c r="K74" i="12"/>
  <c r="F217" i="18" s="1"/>
  <c r="E74" i="12"/>
  <c r="E217" i="18" s="1"/>
  <c r="W73" i="12"/>
  <c r="J215" i="18" s="1"/>
  <c r="T73" i="12"/>
  <c r="I215" i="18" s="1"/>
  <c r="Q73" i="12"/>
  <c r="H215" i="18" s="1"/>
  <c r="N73" i="12"/>
  <c r="G215" i="18" s="1"/>
  <c r="K73" i="12"/>
  <c r="F215" i="18" s="1"/>
  <c r="E73" i="12"/>
  <c r="E215" i="18" s="1"/>
  <c r="W72" i="12"/>
  <c r="J213" i="18" s="1"/>
  <c r="T72" i="12"/>
  <c r="I213" i="18" s="1"/>
  <c r="Q72" i="12"/>
  <c r="H213" i="18" s="1"/>
  <c r="N72" i="12"/>
  <c r="G213" i="18" s="1"/>
  <c r="K72" i="12"/>
  <c r="F213" i="18" s="1"/>
  <c r="E72" i="12"/>
  <c r="E213" i="18" s="1"/>
  <c r="W71" i="12"/>
  <c r="J211" i="18" s="1"/>
  <c r="T71" i="12"/>
  <c r="I211" i="18" s="1"/>
  <c r="Q71" i="12"/>
  <c r="H211" i="18" s="1"/>
  <c r="N71" i="12"/>
  <c r="G211" i="18" s="1"/>
  <c r="K71" i="12"/>
  <c r="F211" i="18" s="1"/>
  <c r="E71" i="12"/>
  <c r="E211" i="18" s="1"/>
  <c r="W70" i="12"/>
  <c r="J209" i="18" s="1"/>
  <c r="T70" i="12"/>
  <c r="I209" i="18" s="1"/>
  <c r="Q70" i="12"/>
  <c r="H209" i="18" s="1"/>
  <c r="N70" i="12"/>
  <c r="G209" i="18" s="1"/>
  <c r="K70" i="12"/>
  <c r="F209" i="18" s="1"/>
  <c r="E70" i="12"/>
  <c r="E209" i="18" s="1"/>
  <c r="W69" i="12"/>
  <c r="J206" i="18" s="1"/>
  <c r="T69" i="12"/>
  <c r="I206" i="18" s="1"/>
  <c r="Q69" i="12"/>
  <c r="H206" i="18" s="1"/>
  <c r="N69" i="12"/>
  <c r="G206" i="18" s="1"/>
  <c r="K69" i="12"/>
  <c r="F206" i="18" s="1"/>
  <c r="E69" i="12"/>
  <c r="E206" i="18" s="1"/>
  <c r="W68" i="12"/>
  <c r="J204" i="18" s="1"/>
  <c r="T68" i="12"/>
  <c r="I204" i="18" s="1"/>
  <c r="Q68" i="12"/>
  <c r="H204" i="18" s="1"/>
  <c r="N68" i="12"/>
  <c r="G204" i="18" s="1"/>
  <c r="K68" i="12"/>
  <c r="F204" i="18" s="1"/>
  <c r="E68" i="12"/>
  <c r="E204" i="18" s="1"/>
  <c r="W67" i="12"/>
  <c r="J202" i="18" s="1"/>
  <c r="T67" i="12"/>
  <c r="I202" i="18" s="1"/>
  <c r="Q67" i="12"/>
  <c r="H202" i="18" s="1"/>
  <c r="N67" i="12"/>
  <c r="G202" i="18" s="1"/>
  <c r="K67" i="12"/>
  <c r="F202" i="18" s="1"/>
  <c r="E67" i="12"/>
  <c r="E202" i="18" s="1"/>
  <c r="W66" i="12"/>
  <c r="J200" i="18" s="1"/>
  <c r="T66" i="12"/>
  <c r="I200" i="18" s="1"/>
  <c r="Q66" i="12"/>
  <c r="H200" i="18" s="1"/>
  <c r="N66" i="12"/>
  <c r="G200" i="18" s="1"/>
  <c r="K66" i="12"/>
  <c r="F200" i="18" s="1"/>
  <c r="E66" i="12"/>
  <c r="E200" i="18" s="1"/>
  <c r="T65" i="12"/>
  <c r="G191" i="18" s="1"/>
  <c r="Q65" i="12"/>
  <c r="N65" i="12"/>
  <c r="F191" i="18" s="1"/>
  <c r="K65" i="12"/>
  <c r="E65" i="12"/>
  <c r="E191" i="18" s="1"/>
  <c r="W64" i="12"/>
  <c r="J186" i="18" s="1"/>
  <c r="T64" i="12"/>
  <c r="I186" i="18" s="1"/>
  <c r="Q64" i="12"/>
  <c r="H186" i="18" s="1"/>
  <c r="N64" i="12"/>
  <c r="G186" i="18" s="1"/>
  <c r="K64" i="12"/>
  <c r="F186" i="18" s="1"/>
  <c r="E64" i="12"/>
  <c r="E186" i="18" s="1"/>
  <c r="W63" i="12"/>
  <c r="J184" i="18" s="1"/>
  <c r="T63" i="12"/>
  <c r="I184" i="18" s="1"/>
  <c r="Q63" i="12"/>
  <c r="H184" i="18" s="1"/>
  <c r="N63" i="12"/>
  <c r="G184" i="18" s="1"/>
  <c r="K63" i="12"/>
  <c r="F184" i="18" s="1"/>
  <c r="E63" i="12"/>
  <c r="E184" i="18" s="1"/>
  <c r="W62" i="12"/>
  <c r="J182" i="18" s="1"/>
  <c r="T62" i="12"/>
  <c r="I182" i="18" s="1"/>
  <c r="Q62" i="12"/>
  <c r="H182" i="18" s="1"/>
  <c r="N62" i="12"/>
  <c r="G182" i="18" s="1"/>
  <c r="K62" i="12"/>
  <c r="F182" i="18" s="1"/>
  <c r="E62" i="12"/>
  <c r="E182" i="18" s="1"/>
  <c r="W61" i="12"/>
  <c r="J180" i="18" s="1"/>
  <c r="T61" i="12"/>
  <c r="I180" i="18" s="1"/>
  <c r="Q61" i="12"/>
  <c r="H180" i="18" s="1"/>
  <c r="N61" i="12"/>
  <c r="G180" i="18" s="1"/>
  <c r="K61" i="12"/>
  <c r="F180" i="18" s="1"/>
  <c r="E61" i="12"/>
  <c r="E180" i="18" s="1"/>
  <c r="W60" i="12"/>
  <c r="J178" i="18" s="1"/>
  <c r="T60" i="12"/>
  <c r="I178" i="18" s="1"/>
  <c r="Q60" i="12"/>
  <c r="H178" i="18" s="1"/>
  <c r="N60" i="12"/>
  <c r="G178" i="18" s="1"/>
  <c r="K60" i="12"/>
  <c r="F178" i="18" s="1"/>
  <c r="E60" i="12"/>
  <c r="E178" i="18" s="1"/>
  <c r="W59" i="12"/>
  <c r="J175" i="18" s="1"/>
  <c r="T59" i="12"/>
  <c r="I175" i="18" s="1"/>
  <c r="Q59" i="12"/>
  <c r="H175" i="18" s="1"/>
  <c r="N59" i="12"/>
  <c r="G175" i="18" s="1"/>
  <c r="K59" i="12"/>
  <c r="F175" i="18" s="1"/>
  <c r="E59" i="12"/>
  <c r="E175" i="18" s="1"/>
  <c r="W58" i="12"/>
  <c r="J173" i="18" s="1"/>
  <c r="T58" i="12"/>
  <c r="I173" i="18" s="1"/>
  <c r="Q58" i="12"/>
  <c r="H173" i="18" s="1"/>
  <c r="N58" i="12"/>
  <c r="G173" i="18" s="1"/>
  <c r="K58" i="12"/>
  <c r="F173" i="18" s="1"/>
  <c r="E58" i="12"/>
  <c r="E173" i="18" s="1"/>
  <c r="W57" i="12"/>
  <c r="J171" i="18" s="1"/>
  <c r="T57" i="12"/>
  <c r="I171" i="18" s="1"/>
  <c r="Q57" i="12"/>
  <c r="H171" i="18" s="1"/>
  <c r="N57" i="12"/>
  <c r="G171" i="18" s="1"/>
  <c r="K57" i="12"/>
  <c r="F171" i="18" s="1"/>
  <c r="E57" i="12"/>
  <c r="E171" i="18" s="1"/>
  <c r="W56" i="12"/>
  <c r="J169" i="18" s="1"/>
  <c r="T56" i="12"/>
  <c r="I169" i="18" s="1"/>
  <c r="Q56" i="12"/>
  <c r="H169" i="18" s="1"/>
  <c r="N56" i="12"/>
  <c r="G169" i="18" s="1"/>
  <c r="K56" i="12"/>
  <c r="F169" i="18" s="1"/>
  <c r="E56" i="12"/>
  <c r="E169" i="18" s="1"/>
  <c r="T55" i="12"/>
  <c r="G160" i="18" s="1"/>
  <c r="Q55" i="12"/>
  <c r="N55" i="12"/>
  <c r="F160" i="18" s="1"/>
  <c r="K55" i="12"/>
  <c r="E55" i="12"/>
  <c r="E160" i="18" s="1"/>
  <c r="W54" i="12"/>
  <c r="J155" i="18" s="1"/>
  <c r="T54" i="12"/>
  <c r="I155" i="18" s="1"/>
  <c r="Q54" i="12"/>
  <c r="H155" i="18" s="1"/>
  <c r="N54" i="12"/>
  <c r="G155" i="18" s="1"/>
  <c r="K54" i="12"/>
  <c r="F155" i="18" s="1"/>
  <c r="E54" i="12"/>
  <c r="E155" i="18" s="1"/>
  <c r="W53" i="12"/>
  <c r="J153" i="18" s="1"/>
  <c r="T53" i="12"/>
  <c r="I153" i="18" s="1"/>
  <c r="Q53" i="12"/>
  <c r="H153" i="18" s="1"/>
  <c r="N53" i="12"/>
  <c r="G153" i="18" s="1"/>
  <c r="K53" i="12"/>
  <c r="F153" i="18" s="1"/>
  <c r="E53" i="12"/>
  <c r="E153" i="18" s="1"/>
  <c r="W52" i="12"/>
  <c r="J151" i="18" s="1"/>
  <c r="T52" i="12"/>
  <c r="I151" i="18" s="1"/>
  <c r="Q52" i="12"/>
  <c r="H151" i="18" s="1"/>
  <c r="N52" i="12"/>
  <c r="G151" i="18" s="1"/>
  <c r="K52" i="12"/>
  <c r="F151" i="18" s="1"/>
  <c r="E52" i="12"/>
  <c r="E151" i="18" s="1"/>
  <c r="W51" i="12"/>
  <c r="J149" i="18" s="1"/>
  <c r="T51" i="12"/>
  <c r="I149" i="18" s="1"/>
  <c r="Q51" i="12"/>
  <c r="H149" i="18" s="1"/>
  <c r="N51" i="12"/>
  <c r="G149" i="18" s="1"/>
  <c r="K51" i="12"/>
  <c r="F149" i="18" s="1"/>
  <c r="E51" i="12"/>
  <c r="E149" i="18" s="1"/>
  <c r="W50" i="12"/>
  <c r="J147" i="18" s="1"/>
  <c r="T50" i="12"/>
  <c r="I147" i="18" s="1"/>
  <c r="Q50" i="12"/>
  <c r="H147" i="18" s="1"/>
  <c r="N50" i="12"/>
  <c r="G147" i="18" s="1"/>
  <c r="K50" i="12"/>
  <c r="F147" i="18" s="1"/>
  <c r="E50" i="12"/>
  <c r="E147" i="18" s="1"/>
  <c r="W49" i="12"/>
  <c r="J145" i="18" s="1"/>
  <c r="T49" i="12"/>
  <c r="I145" i="18" s="1"/>
  <c r="Q49" i="12"/>
  <c r="H145" i="18" s="1"/>
  <c r="N49" i="12"/>
  <c r="G145" i="18" s="1"/>
  <c r="K49" i="12"/>
  <c r="F145" i="18" s="1"/>
  <c r="E49" i="12"/>
  <c r="E145" i="18" s="1"/>
  <c r="W48" i="12"/>
  <c r="J142" i="18" s="1"/>
  <c r="T48" i="12"/>
  <c r="I142" i="18" s="1"/>
  <c r="Q48" i="12"/>
  <c r="H142" i="18" s="1"/>
  <c r="N48" i="12"/>
  <c r="G142" i="18" s="1"/>
  <c r="K48" i="12"/>
  <c r="F142" i="18" s="1"/>
  <c r="E48" i="12"/>
  <c r="E142" i="18" s="1"/>
  <c r="W47" i="12"/>
  <c r="J140" i="18" s="1"/>
  <c r="T47" i="12"/>
  <c r="I140" i="18" s="1"/>
  <c r="Q47" i="12"/>
  <c r="H140" i="18" s="1"/>
  <c r="N47" i="12"/>
  <c r="G140" i="18" s="1"/>
  <c r="K47" i="12"/>
  <c r="F140" i="18" s="1"/>
  <c r="E47" i="12"/>
  <c r="E140" i="18" s="1"/>
  <c r="W46" i="12"/>
  <c r="J138" i="18" s="1"/>
  <c r="T46" i="12"/>
  <c r="I138" i="18" s="1"/>
  <c r="Q46" i="12"/>
  <c r="H138" i="18" s="1"/>
  <c r="N46" i="12"/>
  <c r="G138" i="18" s="1"/>
  <c r="K46" i="12"/>
  <c r="F138" i="18" s="1"/>
  <c r="E46" i="12"/>
  <c r="E138" i="18" s="1"/>
  <c r="W45" i="12"/>
  <c r="J136" i="18" s="1"/>
  <c r="T45" i="12"/>
  <c r="I136" i="18" s="1"/>
  <c r="Q45" i="12"/>
  <c r="H136" i="18" s="1"/>
  <c r="N45" i="12"/>
  <c r="G136" i="18" s="1"/>
  <c r="K45" i="12"/>
  <c r="F136" i="18" s="1"/>
  <c r="E45" i="12"/>
  <c r="E136" i="18" s="1"/>
  <c r="W44" i="12"/>
  <c r="J133" i="18" s="1"/>
  <c r="T44" i="12"/>
  <c r="I133" i="18" s="1"/>
  <c r="Q44" i="12"/>
  <c r="H133" i="18" s="1"/>
  <c r="N44" i="12"/>
  <c r="G133" i="18" s="1"/>
  <c r="K44" i="12"/>
  <c r="F133" i="18" s="1"/>
  <c r="E44" i="12"/>
  <c r="E133" i="18" s="1"/>
  <c r="W43" i="12"/>
  <c r="J131" i="18" s="1"/>
  <c r="T43" i="12"/>
  <c r="I131" i="18" s="1"/>
  <c r="Q43" i="12"/>
  <c r="H131" i="18" s="1"/>
  <c r="N43" i="12"/>
  <c r="G131" i="18" s="1"/>
  <c r="K43" i="12"/>
  <c r="F131" i="18" s="1"/>
  <c r="E43" i="12"/>
  <c r="E131" i="18" s="1"/>
  <c r="W42" i="12"/>
  <c r="J129" i="18" s="1"/>
  <c r="T42" i="12"/>
  <c r="I129" i="18" s="1"/>
  <c r="Q42" i="12"/>
  <c r="H129" i="18" s="1"/>
  <c r="N42" i="12"/>
  <c r="G129" i="18" s="1"/>
  <c r="K42" i="12"/>
  <c r="F129" i="18" s="1"/>
  <c r="E42" i="12"/>
  <c r="E129" i="18" s="1"/>
  <c r="W41" i="12"/>
  <c r="J126" i="18" s="1"/>
  <c r="T41" i="12"/>
  <c r="I126" i="18" s="1"/>
  <c r="Q41" i="12"/>
  <c r="H126" i="18" s="1"/>
  <c r="N41" i="12"/>
  <c r="G126" i="18" s="1"/>
  <c r="K41" i="12"/>
  <c r="F126" i="18" s="1"/>
  <c r="E41" i="12"/>
  <c r="E126" i="18" s="1"/>
  <c r="W40" i="12"/>
  <c r="J124" i="18" s="1"/>
  <c r="T40" i="12"/>
  <c r="I124" i="18" s="1"/>
  <c r="Q40" i="12"/>
  <c r="H124" i="18" s="1"/>
  <c r="N40" i="12"/>
  <c r="G124" i="18" s="1"/>
  <c r="K40" i="12"/>
  <c r="F124" i="18" s="1"/>
  <c r="E40" i="12"/>
  <c r="E124" i="18" s="1"/>
  <c r="W39" i="12"/>
  <c r="T39" i="12"/>
  <c r="G115" i="18" s="1"/>
  <c r="Q39" i="12"/>
  <c r="N39" i="12"/>
  <c r="F115" i="18" s="1"/>
  <c r="K39" i="12"/>
  <c r="E39" i="12"/>
  <c r="E115" i="18" s="1"/>
  <c r="W38" i="12"/>
  <c r="J110" i="18" s="1"/>
  <c r="T38" i="12"/>
  <c r="I110" i="18" s="1"/>
  <c r="Q38" i="12"/>
  <c r="H110" i="18" s="1"/>
  <c r="N38" i="12"/>
  <c r="G110" i="18" s="1"/>
  <c r="K38" i="12"/>
  <c r="F110" i="18" s="1"/>
  <c r="E38" i="12"/>
  <c r="E110" i="18" s="1"/>
  <c r="W37" i="12"/>
  <c r="J108" i="18" s="1"/>
  <c r="T37" i="12"/>
  <c r="I108" i="18" s="1"/>
  <c r="Q37" i="12"/>
  <c r="H108" i="18" s="1"/>
  <c r="N37" i="12"/>
  <c r="G108" i="18" s="1"/>
  <c r="K37" i="12"/>
  <c r="F108" i="18" s="1"/>
  <c r="E37" i="12"/>
  <c r="E108" i="18" s="1"/>
  <c r="W36" i="12"/>
  <c r="J106" i="18" s="1"/>
  <c r="T36" i="12"/>
  <c r="I106" i="18" s="1"/>
  <c r="Q36" i="12"/>
  <c r="H106" i="18" s="1"/>
  <c r="N36" i="12"/>
  <c r="G106" i="18" s="1"/>
  <c r="K36" i="12"/>
  <c r="F106" i="18" s="1"/>
  <c r="E36" i="12"/>
  <c r="E106" i="18" s="1"/>
  <c r="W35" i="12"/>
  <c r="J104" i="18" s="1"/>
  <c r="T35" i="12"/>
  <c r="I104" i="18" s="1"/>
  <c r="Q35" i="12"/>
  <c r="H104" i="18" s="1"/>
  <c r="N35" i="12"/>
  <c r="G104" i="18" s="1"/>
  <c r="K35" i="12"/>
  <c r="F104" i="18" s="1"/>
  <c r="E35" i="12"/>
  <c r="E104" i="18" s="1"/>
  <c r="W34" i="12"/>
  <c r="J101" i="18" s="1"/>
  <c r="T34" i="12"/>
  <c r="I101" i="18" s="1"/>
  <c r="Q34" i="12"/>
  <c r="H101" i="18" s="1"/>
  <c r="N34" i="12"/>
  <c r="G101" i="18" s="1"/>
  <c r="K34" i="12"/>
  <c r="F101" i="18" s="1"/>
  <c r="E34" i="12"/>
  <c r="E101" i="18" s="1"/>
  <c r="W33" i="12"/>
  <c r="J99" i="18" s="1"/>
  <c r="T33" i="12"/>
  <c r="I99" i="18" s="1"/>
  <c r="Q33" i="12"/>
  <c r="H99" i="18" s="1"/>
  <c r="N33" i="12"/>
  <c r="G99" i="18" s="1"/>
  <c r="K33" i="12"/>
  <c r="F99" i="18" s="1"/>
  <c r="E33" i="12"/>
  <c r="E99" i="18" s="1"/>
  <c r="W32" i="12"/>
  <c r="J97" i="18" s="1"/>
  <c r="T32" i="12"/>
  <c r="I97" i="18" s="1"/>
  <c r="Q32" i="12"/>
  <c r="H97" i="18" s="1"/>
  <c r="N32" i="12"/>
  <c r="G97" i="18" s="1"/>
  <c r="K32" i="12"/>
  <c r="F97" i="18" s="1"/>
  <c r="E32" i="12"/>
  <c r="E97" i="18" s="1"/>
  <c r="W31" i="12"/>
  <c r="J94" i="18" s="1"/>
  <c r="T31" i="12"/>
  <c r="I94" i="18" s="1"/>
  <c r="Q31" i="12"/>
  <c r="H94" i="18" s="1"/>
  <c r="N31" i="12"/>
  <c r="G94" i="18" s="1"/>
  <c r="K31" i="12"/>
  <c r="F94" i="18" s="1"/>
  <c r="E31" i="12"/>
  <c r="E94" i="18" s="1"/>
  <c r="W30" i="12"/>
  <c r="J92" i="18" s="1"/>
  <c r="T30" i="12"/>
  <c r="I92" i="18" s="1"/>
  <c r="Q30" i="12"/>
  <c r="H92" i="18" s="1"/>
  <c r="N30" i="12"/>
  <c r="G92" i="18" s="1"/>
  <c r="K30" i="12"/>
  <c r="F92" i="18" s="1"/>
  <c r="E30" i="12"/>
  <c r="E92" i="18" s="1"/>
  <c r="W29" i="12"/>
  <c r="J90" i="18" s="1"/>
  <c r="T29" i="12"/>
  <c r="I90" i="18" s="1"/>
  <c r="Q29" i="12"/>
  <c r="H90" i="18" s="1"/>
  <c r="N29" i="12"/>
  <c r="G90" i="18" s="1"/>
  <c r="K29" i="12"/>
  <c r="F90" i="18" s="1"/>
  <c r="E29" i="12"/>
  <c r="E90" i="18" s="1"/>
  <c r="W28" i="12"/>
  <c r="J87" i="18" s="1"/>
  <c r="T28" i="12"/>
  <c r="I87" i="18" s="1"/>
  <c r="Q28" i="12"/>
  <c r="H87" i="18" s="1"/>
  <c r="N28" i="12"/>
  <c r="G87" i="18" s="1"/>
  <c r="K28" i="12"/>
  <c r="F87" i="18" s="1"/>
  <c r="E28" i="12"/>
  <c r="E87" i="18" s="1"/>
  <c r="W27" i="12"/>
  <c r="J85" i="18" s="1"/>
  <c r="T27" i="12"/>
  <c r="I85" i="18" s="1"/>
  <c r="Q27" i="12"/>
  <c r="H85" i="18" s="1"/>
  <c r="N27" i="12"/>
  <c r="G85" i="18" s="1"/>
  <c r="K27" i="12"/>
  <c r="F85" i="18" s="1"/>
  <c r="E27" i="12"/>
  <c r="E85" i="18" s="1"/>
  <c r="W26" i="12"/>
  <c r="T26" i="12"/>
  <c r="G76" i="18" s="1"/>
  <c r="Q26" i="12"/>
  <c r="N26" i="12"/>
  <c r="F76" i="18" s="1"/>
  <c r="K26" i="12"/>
  <c r="E26" i="12"/>
  <c r="E76" i="18" s="1"/>
  <c r="W25" i="12"/>
  <c r="J71" i="18" s="1"/>
  <c r="T25" i="12"/>
  <c r="I71" i="18" s="1"/>
  <c r="Q25" i="12"/>
  <c r="H71" i="18" s="1"/>
  <c r="N25" i="12"/>
  <c r="G71" i="18" s="1"/>
  <c r="K25" i="12"/>
  <c r="F71" i="18" s="1"/>
  <c r="E25" i="12"/>
  <c r="E71" i="18" s="1"/>
  <c r="W24" i="12"/>
  <c r="J69" i="18" s="1"/>
  <c r="T24" i="12"/>
  <c r="I69" i="18" s="1"/>
  <c r="Q24" i="12"/>
  <c r="H69" i="18" s="1"/>
  <c r="N24" i="12"/>
  <c r="G69" i="18" s="1"/>
  <c r="K24" i="12"/>
  <c r="F69" i="18" s="1"/>
  <c r="E24" i="12"/>
  <c r="E69" i="18" s="1"/>
  <c r="W23" i="12"/>
  <c r="J65" i="18" s="1"/>
  <c r="T23" i="12"/>
  <c r="I65" i="18" s="1"/>
  <c r="Q23" i="12"/>
  <c r="H65" i="18" s="1"/>
  <c r="N23" i="12"/>
  <c r="G65" i="18" s="1"/>
  <c r="K23" i="12"/>
  <c r="F65" i="18" s="1"/>
  <c r="E23" i="12"/>
  <c r="E65" i="18" s="1"/>
  <c r="W22" i="12"/>
  <c r="J63" i="18" s="1"/>
  <c r="T22" i="12"/>
  <c r="I63" i="18" s="1"/>
  <c r="Q22" i="12"/>
  <c r="H63" i="18" s="1"/>
  <c r="N22" i="12"/>
  <c r="G63" i="18" s="1"/>
  <c r="K22" i="12"/>
  <c r="F63" i="18" s="1"/>
  <c r="E22" i="12"/>
  <c r="E63" i="18" s="1"/>
  <c r="W21" i="12"/>
  <c r="J61" i="18" s="1"/>
  <c r="T21" i="12"/>
  <c r="I61" i="18" s="1"/>
  <c r="Q21" i="12"/>
  <c r="H61" i="18" s="1"/>
  <c r="N21" i="12"/>
  <c r="G61" i="18" s="1"/>
  <c r="K21" i="12"/>
  <c r="F61" i="18" s="1"/>
  <c r="E21" i="12"/>
  <c r="E61" i="18" s="1"/>
  <c r="W20" i="12"/>
  <c r="J59" i="18" s="1"/>
  <c r="T20" i="12"/>
  <c r="I59" i="18" s="1"/>
  <c r="Q20" i="12"/>
  <c r="H59" i="18" s="1"/>
  <c r="N20" i="12"/>
  <c r="G59" i="18" s="1"/>
  <c r="K20" i="12"/>
  <c r="F59" i="18" s="1"/>
  <c r="E20" i="12"/>
  <c r="E59" i="18" s="1"/>
  <c r="W19" i="12"/>
  <c r="J56" i="18" s="1"/>
  <c r="T19" i="12"/>
  <c r="I56" i="18" s="1"/>
  <c r="Q19" i="12"/>
  <c r="H56" i="18" s="1"/>
  <c r="N19" i="12"/>
  <c r="G56" i="18" s="1"/>
  <c r="K19" i="12"/>
  <c r="F56" i="18" s="1"/>
  <c r="E19" i="12"/>
  <c r="E56" i="18" s="1"/>
  <c r="W18" i="12"/>
  <c r="J54" i="18" s="1"/>
  <c r="T18" i="12"/>
  <c r="I54" i="18" s="1"/>
  <c r="Q18" i="12"/>
  <c r="H54" i="18" s="1"/>
  <c r="N18" i="12"/>
  <c r="G54" i="18" s="1"/>
  <c r="K18" i="12"/>
  <c r="F54" i="18" s="1"/>
  <c r="E18" i="12"/>
  <c r="E54" i="18" s="1"/>
  <c r="W17" i="12"/>
  <c r="J52" i="18" s="1"/>
  <c r="T17" i="12"/>
  <c r="I52" i="18" s="1"/>
  <c r="Q17" i="12"/>
  <c r="H52" i="18" s="1"/>
  <c r="N17" i="12"/>
  <c r="G52" i="18" s="1"/>
  <c r="K17" i="12"/>
  <c r="F52" i="18" s="1"/>
  <c r="E17" i="12"/>
  <c r="E52" i="18" s="1"/>
  <c r="W16" i="12"/>
  <c r="J50" i="18" s="1"/>
  <c r="T16" i="12"/>
  <c r="I50" i="18" s="1"/>
  <c r="Q16" i="12"/>
  <c r="H50" i="18" s="1"/>
  <c r="N16" i="12"/>
  <c r="G50" i="18" s="1"/>
  <c r="K16" i="12"/>
  <c r="F50" i="18" s="1"/>
  <c r="E16" i="12"/>
  <c r="E50" i="18" s="1"/>
  <c r="W15" i="12"/>
  <c r="J48" i="18" s="1"/>
  <c r="T15" i="12"/>
  <c r="I48" i="18" s="1"/>
  <c r="Q15" i="12"/>
  <c r="H48" i="18" s="1"/>
  <c r="N15" i="12"/>
  <c r="G48" i="18" s="1"/>
  <c r="K15" i="12"/>
  <c r="F48" i="18" s="1"/>
  <c r="E15" i="12"/>
  <c r="E48" i="18" s="1"/>
  <c r="W14" i="12"/>
  <c r="J46" i="18" s="1"/>
  <c r="T14" i="12"/>
  <c r="I46" i="18" s="1"/>
  <c r="Q14" i="12"/>
  <c r="H46" i="18" s="1"/>
  <c r="N14" i="12"/>
  <c r="G46" i="18" s="1"/>
  <c r="K14" i="12"/>
  <c r="F46" i="18" s="1"/>
  <c r="E14" i="12"/>
  <c r="E46" i="18" s="1"/>
  <c r="W13" i="12"/>
  <c r="J44" i="18" s="1"/>
  <c r="T13" i="12"/>
  <c r="I44" i="18" s="1"/>
  <c r="Q13" i="12"/>
  <c r="H44" i="18" s="1"/>
  <c r="N13" i="12"/>
  <c r="G44" i="18" s="1"/>
  <c r="K13" i="12"/>
  <c r="F44" i="18" s="1"/>
  <c r="E13" i="12"/>
  <c r="E44" i="18" s="1"/>
  <c r="T12" i="12"/>
  <c r="G35" i="18" s="1"/>
  <c r="Q12" i="12"/>
  <c r="N12" i="12"/>
  <c r="F35" i="18" s="1"/>
  <c r="K12" i="12"/>
  <c r="E12" i="12"/>
  <c r="E35" i="18" s="1"/>
  <c r="W11" i="12"/>
  <c r="J30" i="18" s="1"/>
  <c r="T11" i="12"/>
  <c r="I30" i="18" s="1"/>
  <c r="Q11" i="12"/>
  <c r="H30" i="18" s="1"/>
  <c r="N11" i="12"/>
  <c r="G30" i="18" s="1"/>
  <c r="K11" i="12"/>
  <c r="F30" i="18" s="1"/>
  <c r="E11" i="12"/>
  <c r="E30" i="18" s="1"/>
  <c r="W10" i="12"/>
  <c r="J27" i="18" s="1"/>
  <c r="T10" i="12"/>
  <c r="I27" i="18" s="1"/>
  <c r="Q10" i="12"/>
  <c r="H27" i="18" s="1"/>
  <c r="N10" i="12"/>
  <c r="G27" i="18" s="1"/>
  <c r="K10" i="12"/>
  <c r="F27" i="18" s="1"/>
  <c r="E10" i="12"/>
  <c r="E27" i="18" s="1"/>
  <c r="W9" i="12"/>
  <c r="J25" i="18" s="1"/>
  <c r="T9" i="12"/>
  <c r="I25" i="18" s="1"/>
  <c r="Q9" i="12"/>
  <c r="H25" i="18" s="1"/>
  <c r="N9" i="12"/>
  <c r="G25" i="18" s="1"/>
  <c r="K9" i="12"/>
  <c r="F25" i="18" s="1"/>
  <c r="E9" i="12"/>
  <c r="E25" i="18" s="1"/>
  <c r="W8" i="12"/>
  <c r="J22" i="18" s="1"/>
  <c r="T8" i="12"/>
  <c r="I22" i="18" s="1"/>
  <c r="Q8" i="12"/>
  <c r="H22" i="18" s="1"/>
  <c r="N8" i="12"/>
  <c r="G22" i="18" s="1"/>
  <c r="K8" i="12"/>
  <c r="F22" i="18" s="1"/>
  <c r="E8" i="12"/>
  <c r="E22" i="18" s="1"/>
  <c r="W7" i="12"/>
  <c r="J20" i="18" s="1"/>
  <c r="T7" i="12"/>
  <c r="I20" i="18" s="1"/>
  <c r="Q7" i="12"/>
  <c r="H20" i="18" s="1"/>
  <c r="N7" i="12"/>
  <c r="G20" i="18" s="1"/>
  <c r="K7" i="12"/>
  <c r="F20" i="18" s="1"/>
  <c r="E7" i="12"/>
  <c r="E20" i="18" s="1"/>
  <c r="W6" i="12"/>
  <c r="J18" i="18" s="1"/>
  <c r="T6" i="12"/>
  <c r="I18" i="18" s="1"/>
  <c r="Q6" i="12"/>
  <c r="H18" i="18" s="1"/>
  <c r="N6" i="12"/>
  <c r="G18" i="18" s="1"/>
  <c r="K6" i="12"/>
  <c r="F18" i="18" s="1"/>
  <c r="E6" i="12"/>
  <c r="E18" i="18" s="1"/>
  <c r="W5" i="12"/>
  <c r="J16" i="18" s="1"/>
  <c r="T5" i="12"/>
  <c r="I16" i="18" s="1"/>
  <c r="Q5" i="12"/>
  <c r="H16" i="18" s="1"/>
  <c r="N5" i="12"/>
  <c r="G16" i="18" s="1"/>
  <c r="K5" i="12"/>
  <c r="F16" i="18" s="1"/>
  <c r="E5" i="12"/>
  <c r="E16" i="18" s="1"/>
  <c r="W4" i="12"/>
  <c r="T4" i="12"/>
  <c r="I14" i="18" s="1"/>
  <c r="Q4" i="12"/>
  <c r="H14" i="18" s="1"/>
  <c r="N4" i="12"/>
  <c r="G14" i="18" s="1"/>
  <c r="K4" i="12"/>
  <c r="F14" i="18" s="1"/>
  <c r="E4" i="12"/>
  <c r="T3" i="12"/>
  <c r="Q3" i="12"/>
  <c r="H12" i="18" s="1"/>
  <c r="N3" i="12"/>
  <c r="K3" i="12"/>
  <c r="E3" i="12"/>
  <c r="M12" i="12" l="1"/>
  <c r="S12" i="12"/>
  <c r="J14" i="18"/>
  <c r="E12" i="18"/>
  <c r="G12" i="18"/>
  <c r="I12" i="18"/>
  <c r="F12" i="18"/>
  <c r="E14" i="18"/>
  <c r="AH26" i="12"/>
  <c r="M84" i="12"/>
  <c r="P84" i="12"/>
  <c r="V84" i="12"/>
  <c r="Y84" i="12"/>
  <c r="S84" i="12"/>
  <c r="M78" i="12"/>
  <c r="P78" i="12"/>
  <c r="S78" i="12"/>
  <c r="V78" i="12"/>
  <c r="Y78" i="12"/>
  <c r="M69" i="12"/>
  <c r="P68" i="12"/>
  <c r="M66" i="12"/>
  <c r="P66" i="12"/>
  <c r="S66" i="12"/>
  <c r="V66" i="12"/>
  <c r="Y66" i="12"/>
  <c r="M64" i="12"/>
  <c r="P64" i="12"/>
  <c r="M62" i="12"/>
  <c r="P62" i="12"/>
  <c r="V62" i="12"/>
  <c r="Y62" i="12"/>
  <c r="V61" i="12"/>
  <c r="Y61" i="12"/>
  <c r="Y60" i="12"/>
  <c r="S59" i="12"/>
  <c r="V59" i="12"/>
  <c r="Y59" i="12"/>
  <c r="V58" i="12"/>
  <c r="P57" i="12"/>
  <c r="S57" i="12"/>
  <c r="V57" i="12"/>
  <c r="M57" i="12"/>
  <c r="Y57" i="12"/>
  <c r="P56" i="12"/>
  <c r="Y56" i="12"/>
  <c r="V54" i="12"/>
  <c r="M54" i="12"/>
  <c r="P54" i="12"/>
  <c r="S54" i="12"/>
  <c r="Y54" i="12"/>
  <c r="M53" i="12"/>
  <c r="P53" i="12"/>
  <c r="S53" i="12"/>
  <c r="V53" i="12"/>
  <c r="Y53" i="12"/>
  <c r="P52" i="12"/>
  <c r="M52" i="12"/>
  <c r="V52" i="12"/>
  <c r="Y52" i="12"/>
  <c r="Y51" i="12"/>
  <c r="M51" i="12"/>
  <c r="S51" i="12"/>
  <c r="V51" i="12"/>
  <c r="V47" i="12"/>
  <c r="M47" i="12"/>
  <c r="P47" i="12"/>
  <c r="Y47" i="12"/>
  <c r="M46" i="12"/>
  <c r="P46" i="12"/>
  <c r="V46" i="12"/>
  <c r="M45" i="12"/>
  <c r="P45" i="12"/>
  <c r="Y45" i="12"/>
  <c r="S45" i="12"/>
  <c r="V45" i="12"/>
  <c r="P44" i="12"/>
  <c r="M44" i="12"/>
  <c r="S44" i="12"/>
  <c r="V44" i="12"/>
  <c r="Y44" i="12"/>
  <c r="Y43" i="12"/>
  <c r="M40" i="12"/>
  <c r="P40" i="12"/>
  <c r="V40" i="12"/>
  <c r="Y40" i="12"/>
  <c r="S40" i="12"/>
  <c r="M36" i="12"/>
  <c r="M38" i="12"/>
  <c r="P38" i="12"/>
  <c r="S38" i="12"/>
  <c r="V36" i="12"/>
  <c r="V38" i="12"/>
  <c r="Y38" i="12"/>
  <c r="Y37" i="12"/>
  <c r="Y31" i="12"/>
  <c r="M32" i="12"/>
  <c r="P32" i="12"/>
  <c r="S34" i="12"/>
  <c r="V32" i="12"/>
  <c r="V34" i="12"/>
  <c r="Y32" i="12"/>
  <c r="M31" i="12"/>
  <c r="M33" i="12"/>
  <c r="P31" i="12"/>
  <c r="P33" i="12"/>
  <c r="Y34" i="12"/>
  <c r="S33" i="12"/>
  <c r="S31" i="12"/>
  <c r="V31" i="12"/>
  <c r="V33" i="12"/>
  <c r="Y33" i="12"/>
  <c r="M34" i="12"/>
  <c r="P34" i="12"/>
  <c r="S32" i="12"/>
  <c r="Y30" i="12"/>
  <c r="P23" i="12"/>
  <c r="P25" i="12"/>
  <c r="M29" i="12"/>
  <c r="S23" i="12"/>
  <c r="V25" i="12"/>
  <c r="Y25" i="12"/>
  <c r="V29" i="12"/>
  <c r="Y27" i="12"/>
  <c r="Y29" i="12"/>
  <c r="M22" i="12"/>
  <c r="P22" i="12"/>
  <c r="M26" i="12"/>
  <c r="M28" i="12"/>
  <c r="S22" i="12"/>
  <c r="P26" i="12"/>
  <c r="P28" i="12"/>
  <c r="P29" i="12"/>
  <c r="S29" i="12"/>
  <c r="Y23" i="12"/>
  <c r="V22" i="12"/>
  <c r="S26" i="12"/>
  <c r="S28" i="12"/>
  <c r="S25" i="12"/>
  <c r="Y28" i="12"/>
  <c r="V23" i="12"/>
  <c r="Y22" i="12"/>
  <c r="V26" i="12"/>
  <c r="V28" i="12"/>
  <c r="M23" i="12"/>
  <c r="M25" i="12"/>
  <c r="M13" i="12"/>
  <c r="M17" i="12"/>
  <c r="M21" i="12"/>
  <c r="V20" i="12"/>
  <c r="Y16" i="12"/>
  <c r="P13" i="12"/>
  <c r="P17" i="12"/>
  <c r="P21" i="12"/>
  <c r="S13" i="12"/>
  <c r="S17" i="12"/>
  <c r="S21" i="12"/>
  <c r="V17" i="12"/>
  <c r="V21" i="12"/>
  <c r="Y17" i="12"/>
  <c r="V13" i="12"/>
  <c r="Y21" i="12"/>
  <c r="M16" i="12"/>
  <c r="M20" i="12"/>
  <c r="Y13" i="12"/>
  <c r="P16" i="12"/>
  <c r="P20" i="12"/>
  <c r="S16" i="12"/>
  <c r="S20" i="12"/>
  <c r="V16" i="12"/>
  <c r="Y20" i="12"/>
  <c r="S10" i="12"/>
  <c r="M10" i="12"/>
  <c r="P10" i="12"/>
  <c r="V10" i="12"/>
  <c r="Y10" i="12"/>
  <c r="M9" i="12"/>
  <c r="P9" i="12"/>
  <c r="V9" i="12"/>
  <c r="Y9" i="12"/>
  <c r="S9" i="12"/>
  <c r="Y8" i="12"/>
  <c r="M8" i="12"/>
  <c r="P8" i="12"/>
  <c r="S8" i="12"/>
  <c r="V8" i="12"/>
  <c r="M7" i="12"/>
  <c r="P7" i="12"/>
  <c r="S7" i="12"/>
  <c r="Y7" i="12"/>
  <c r="V7" i="12"/>
  <c r="P12" i="12"/>
  <c r="V12" i="12"/>
  <c r="Y4" i="12"/>
  <c r="M3" i="12"/>
  <c r="P3" i="12"/>
  <c r="V3" i="12"/>
  <c r="P6" i="12"/>
  <c r="Y6" i="12"/>
  <c r="P30" i="12"/>
  <c r="S4" i="12"/>
  <c r="P4" i="12"/>
  <c r="V4" i="12"/>
  <c r="V30" i="12"/>
  <c r="V50" i="12"/>
  <c r="M27" i="12"/>
  <c r="M37" i="12"/>
  <c r="M43" i="12"/>
  <c r="P27" i="12"/>
  <c r="P37" i="12"/>
  <c r="S27" i="12"/>
  <c r="S37" i="12"/>
  <c r="S43" i="12"/>
  <c r="V27" i="12"/>
  <c r="V37" i="12"/>
  <c r="V43" i="12"/>
  <c r="Y63" i="12"/>
  <c r="M4" i="12"/>
  <c r="M30" i="12"/>
  <c r="M50" i="12"/>
  <c r="P61" i="12"/>
  <c r="S69" i="12"/>
  <c r="P83" i="12"/>
  <c r="S82" i="12"/>
  <c r="P50" i="12"/>
  <c r="S56" i="12"/>
  <c r="S64" i="12"/>
  <c r="Y64" i="12"/>
  <c r="V24" i="12"/>
  <c r="P85" i="12"/>
  <c r="V85" i="12"/>
  <c r="M55" i="12"/>
  <c r="S55" i="12"/>
  <c r="V55" i="12"/>
  <c r="M24" i="12"/>
  <c r="S58" i="12"/>
  <c r="M74" i="12"/>
  <c r="P74" i="12"/>
  <c r="S30" i="12"/>
  <c r="S46" i="12"/>
  <c r="S48" i="12"/>
  <c r="S50" i="12"/>
  <c r="S52" i="12"/>
  <c r="V56" i="12"/>
  <c r="V64" i="12"/>
  <c r="Y46" i="12"/>
  <c r="Y48" i="12"/>
  <c r="Y50" i="12"/>
  <c r="S47" i="12"/>
  <c r="V63" i="12"/>
  <c r="V65" i="12"/>
  <c r="Y71" i="12"/>
  <c r="Y73" i="12"/>
  <c r="V74" i="12"/>
  <c r="M71" i="12"/>
  <c r="M73" i="12"/>
  <c r="M77" i="12"/>
  <c r="P79" i="12"/>
  <c r="P43" i="12"/>
  <c r="V73" i="12"/>
  <c r="AE77" i="12"/>
  <c r="S68" i="12"/>
  <c r="V82" i="12"/>
  <c r="M61" i="12"/>
  <c r="M63" i="12"/>
  <c r="M65" i="12"/>
  <c r="P69" i="12"/>
  <c r="M68" i="12"/>
  <c r="P82" i="12"/>
  <c r="V68" i="12"/>
  <c r="Y82" i="12"/>
  <c r="P67" i="12"/>
  <c r="M11" i="12"/>
  <c r="M35" i="12"/>
  <c r="S67" i="12"/>
  <c r="M67" i="12"/>
  <c r="P11" i="12"/>
  <c r="P35" i="12"/>
  <c r="S11" i="12"/>
  <c r="S35" i="12"/>
  <c r="Y67" i="12"/>
  <c r="V11" i="12"/>
  <c r="Y35" i="12"/>
  <c r="M76" i="12"/>
  <c r="Y11" i="12"/>
  <c r="P76" i="12"/>
  <c r="V35" i="12"/>
  <c r="P58" i="12"/>
  <c r="S72" i="12"/>
  <c r="S74" i="12"/>
  <c r="S76" i="12"/>
  <c r="V76" i="12"/>
  <c r="Y76" i="12"/>
  <c r="S3" i="12"/>
  <c r="Y58" i="12"/>
  <c r="M59" i="12"/>
  <c r="P71" i="12"/>
  <c r="P73" i="12"/>
  <c r="P77" i="12"/>
  <c r="S79" i="12"/>
  <c r="P59" i="12"/>
  <c r="P63" i="12"/>
  <c r="P65" i="12"/>
  <c r="S71" i="12"/>
  <c r="S73" i="12"/>
  <c r="S77" i="12"/>
  <c r="V79" i="12"/>
  <c r="V81" i="12"/>
  <c r="AB77" i="12"/>
  <c r="M82" i="12"/>
  <c r="Y68" i="12"/>
  <c r="S6" i="12"/>
  <c r="V6" i="12"/>
  <c r="V48" i="12"/>
  <c r="M6" i="12"/>
  <c r="M48" i="12"/>
  <c r="V18" i="12"/>
  <c r="Y18" i="12"/>
  <c r="M79" i="12"/>
  <c r="M81" i="12"/>
  <c r="M15" i="12"/>
  <c r="V83" i="12"/>
  <c r="S15" i="12"/>
  <c r="P55" i="12"/>
  <c r="S61" i="12"/>
  <c r="V71" i="12"/>
  <c r="P15" i="12"/>
  <c r="V15" i="12"/>
  <c r="Y69" i="12"/>
  <c r="M18" i="12"/>
  <c r="Y15" i="12"/>
  <c r="P18" i="12"/>
  <c r="V86" i="12"/>
  <c r="AH55" i="12"/>
  <c r="S18" i="12"/>
  <c r="P48" i="12"/>
  <c r="S62" i="12"/>
  <c r="Y5" i="12"/>
  <c r="Y42" i="12"/>
  <c r="AB12" i="12"/>
  <c r="M49" i="12"/>
  <c r="P49" i="12"/>
  <c r="S49" i="12"/>
  <c r="V49" i="12"/>
  <c r="M14" i="12"/>
  <c r="Y49" i="12"/>
  <c r="P14" i="12"/>
  <c r="M42" i="12"/>
  <c r="V80" i="12"/>
  <c r="S14" i="12"/>
  <c r="P42" i="12"/>
  <c r="V14" i="12"/>
  <c r="S42" i="12"/>
  <c r="Y14" i="12"/>
  <c r="V42" i="12"/>
  <c r="Y12" i="12"/>
  <c r="V5" i="12"/>
  <c r="V39" i="12"/>
  <c r="M83" i="12"/>
  <c r="M85" i="12"/>
  <c r="AH39" i="12"/>
  <c r="M5" i="12"/>
  <c r="M39" i="12"/>
  <c r="AE39" i="12"/>
  <c r="P5" i="12"/>
  <c r="P39" i="12"/>
  <c r="S5" i="12"/>
  <c r="S39" i="12"/>
  <c r="AB26" i="12"/>
  <c r="S36" i="12"/>
  <c r="V60" i="12"/>
  <c r="Y70" i="12"/>
  <c r="Y72" i="12"/>
  <c r="Y74" i="12"/>
  <c r="M75" i="12"/>
  <c r="P81" i="12"/>
  <c r="AE86" i="12"/>
  <c r="M19" i="12"/>
  <c r="S81" i="12"/>
  <c r="S83" i="12"/>
  <c r="S85" i="12"/>
  <c r="P19" i="12"/>
  <c r="M41" i="12"/>
  <c r="S75" i="12"/>
  <c r="S19" i="12"/>
  <c r="P41" i="12"/>
  <c r="P51" i="12"/>
  <c r="S63" i="12"/>
  <c r="S65" i="12"/>
  <c r="V67" i="12"/>
  <c r="V69" i="12"/>
  <c r="V75" i="12"/>
  <c r="V77" i="12"/>
  <c r="Y79" i="12"/>
  <c r="Y81" i="12"/>
  <c r="Y83" i="12"/>
  <c r="Y85" i="12"/>
  <c r="V19" i="12"/>
  <c r="S41" i="12"/>
  <c r="Y75" i="12"/>
  <c r="Y19" i="12"/>
  <c r="V41" i="12"/>
  <c r="M80" i="12"/>
  <c r="M86" i="12"/>
  <c r="Y41" i="12"/>
  <c r="M70" i="12"/>
  <c r="M72" i="12"/>
  <c r="P86" i="12"/>
  <c r="M56" i="12"/>
  <c r="M58" i="12"/>
  <c r="M60" i="12"/>
  <c r="P70" i="12"/>
  <c r="P72" i="12"/>
  <c r="S86" i="12"/>
  <c r="P60" i="12"/>
  <c r="S70" i="12"/>
  <c r="S60" i="12"/>
  <c r="V70" i="12"/>
  <c r="V72" i="12"/>
  <c r="S24" i="12"/>
  <c r="P36" i="12"/>
  <c r="Y80" i="12"/>
  <c r="AH77" i="12"/>
  <c r="Y24" i="12"/>
  <c r="AB55" i="12"/>
  <c r="AB86" i="12"/>
  <c r="Y26" i="12"/>
  <c r="Y36" i="12"/>
  <c r="AE55" i="12"/>
  <c r="G29" i="12"/>
  <c r="G33" i="12"/>
  <c r="G43" i="12"/>
  <c r="P75" i="12"/>
  <c r="AH86" i="12"/>
  <c r="Y65" i="12"/>
  <c r="AH65" i="12"/>
  <c r="AE65" i="12"/>
  <c r="AB65" i="12"/>
  <c r="Y86" i="12"/>
  <c r="Y39" i="12"/>
  <c r="P80" i="12"/>
  <c r="AH12" i="12"/>
  <c r="Y77" i="12"/>
  <c r="G36" i="12"/>
  <c r="S80" i="12"/>
  <c r="P24" i="12"/>
  <c r="Y55" i="12"/>
  <c r="G41" i="12"/>
  <c r="G47" i="12"/>
  <c r="G53" i="12"/>
  <c r="G62" i="12"/>
  <c r="G71" i="12"/>
  <c r="G84" i="12"/>
  <c r="G34" i="12"/>
  <c r="G12" i="12"/>
  <c r="G52" i="12"/>
  <c r="G46" i="12"/>
  <c r="G58" i="12"/>
  <c r="G61" i="12"/>
  <c r="G68" i="12"/>
  <c r="G37" i="12"/>
  <c r="G50" i="12"/>
  <c r="G57" i="12"/>
  <c r="G77" i="12"/>
  <c r="G64" i="12"/>
  <c r="G83" i="12"/>
  <c r="G4" i="12"/>
  <c r="G56" i="12"/>
  <c r="G59" i="12"/>
  <c r="G63" i="12"/>
  <c r="G42" i="12"/>
  <c r="G15" i="12"/>
  <c r="G72" i="12"/>
  <c r="G48" i="12"/>
  <c r="G51" i="12"/>
  <c r="G38" i="12"/>
  <c r="G86" i="12"/>
  <c r="G10" i="12"/>
  <c r="G14" i="12"/>
  <c r="G18" i="12"/>
  <c r="G66" i="12"/>
  <c r="G8" i="12"/>
  <c r="G6" i="12"/>
  <c r="G9" i="12"/>
  <c r="G22" i="12"/>
  <c r="G30" i="12"/>
  <c r="G32" i="12"/>
  <c r="G55" i="12"/>
  <c r="G20" i="12"/>
  <c r="G24" i="12"/>
  <c r="G27" i="12"/>
  <c r="G35" i="12"/>
  <c r="G40" i="12"/>
  <c r="G26" i="12"/>
  <c r="G7" i="12"/>
  <c r="G13" i="12"/>
  <c r="G19" i="12"/>
  <c r="G23" i="12"/>
  <c r="G54" i="12"/>
  <c r="G28" i="12"/>
  <c r="G70" i="12"/>
  <c r="G5" i="12"/>
  <c r="G11" i="12"/>
  <c r="G17" i="12"/>
  <c r="G31" i="12"/>
  <c r="G45" i="12"/>
  <c r="G25" i="12"/>
  <c r="G16" i="12"/>
  <c r="G21" i="12"/>
  <c r="G3" i="12"/>
  <c r="G39" i="12"/>
  <c r="G65" i="12"/>
  <c r="G69" i="12"/>
  <c r="G67" i="12"/>
  <c r="G79" i="12"/>
  <c r="G80" i="12"/>
  <c r="G81" i="12"/>
  <c r="G78" i="12"/>
  <c r="G44" i="12"/>
  <c r="G49" i="12"/>
  <c r="G85" i="12"/>
  <c r="G73" i="12"/>
  <c r="G74" i="12"/>
  <c r="G75" i="12"/>
  <c r="G76" i="12"/>
  <c r="G60" i="12"/>
  <c r="G82" i="12"/>
  <c r="G53" i="9"/>
  <c r="C53" i="9" s="1"/>
  <c r="G55" i="9"/>
  <c r="C55" i="9" s="1"/>
  <c r="G56" i="9"/>
  <c r="C56" i="9" s="1"/>
  <c r="G57" i="9"/>
  <c r="C57" i="9" s="1"/>
  <c r="G58" i="9"/>
  <c r="C58" i="9" s="1"/>
  <c r="G59" i="9"/>
  <c r="C59" i="9" s="1"/>
  <c r="G60" i="9"/>
  <c r="C60" i="9" s="1"/>
  <c r="G61" i="9"/>
  <c r="C61" i="9" s="1"/>
  <c r="G62" i="9"/>
  <c r="C62" i="9" s="1"/>
  <c r="G63" i="9"/>
  <c r="C63" i="9" s="1"/>
  <c r="G65" i="9"/>
  <c r="C65" i="9" s="1"/>
  <c r="G66" i="9"/>
  <c r="C66" i="9" s="1"/>
  <c r="G67" i="9"/>
  <c r="C67" i="9" s="1"/>
  <c r="G68" i="9"/>
  <c r="C68" i="9" s="1"/>
  <c r="G69" i="9"/>
  <c r="C69" i="9" s="1"/>
  <c r="G70" i="9"/>
  <c r="C70" i="9" s="1"/>
  <c r="G71" i="9"/>
  <c r="C71" i="9" s="1"/>
  <c r="G72" i="9"/>
  <c r="C72" i="9" s="1"/>
  <c r="G73" i="9"/>
  <c r="C73" i="9" s="1"/>
  <c r="G74" i="9"/>
  <c r="C74" i="9" s="1"/>
  <c r="G75" i="9"/>
  <c r="C75" i="9" s="1"/>
  <c r="G77" i="9"/>
  <c r="C77" i="9" s="1"/>
  <c r="G78" i="9"/>
  <c r="C78" i="9" s="1"/>
  <c r="G79" i="9"/>
  <c r="C79" i="9" s="1"/>
  <c r="G80" i="9"/>
  <c r="C80" i="9" s="1"/>
  <c r="G81" i="9"/>
  <c r="C81" i="9" s="1"/>
  <c r="G82" i="9"/>
  <c r="C82" i="9" s="1"/>
  <c r="G83" i="9"/>
  <c r="C83" i="9" s="1"/>
  <c r="G84" i="9"/>
  <c r="C84" i="9" s="1"/>
  <c r="G20" i="9"/>
  <c r="C20" i="9" s="1"/>
  <c r="G21" i="9"/>
  <c r="C21" i="9" s="1"/>
  <c r="G22" i="9"/>
  <c r="C22" i="9" s="1"/>
  <c r="G23" i="9"/>
  <c r="C23" i="9" s="1"/>
  <c r="G24" i="9"/>
  <c r="C24" i="9" s="1"/>
  <c r="G26" i="9"/>
  <c r="C26" i="9" s="1"/>
  <c r="G27" i="9"/>
  <c r="C27" i="9" s="1"/>
  <c r="G28" i="9"/>
  <c r="C28" i="9" s="1"/>
  <c r="G29" i="9"/>
  <c r="C29" i="9" s="1"/>
  <c r="G30" i="9"/>
  <c r="C30" i="9" s="1"/>
  <c r="G31" i="9"/>
  <c r="C31" i="9" s="1"/>
  <c r="G32" i="9"/>
  <c r="C32" i="9" s="1"/>
  <c r="G33" i="9"/>
  <c r="C33" i="9" s="1"/>
  <c r="G34" i="9"/>
  <c r="C34" i="9" s="1"/>
  <c r="G35" i="9"/>
  <c r="C35" i="9" s="1"/>
  <c r="G36" i="9"/>
  <c r="C36" i="9" s="1"/>
  <c r="G37" i="9"/>
  <c r="C37" i="9" s="1"/>
  <c r="G39" i="9"/>
  <c r="C39" i="9" s="1"/>
  <c r="G40" i="9"/>
  <c r="C40" i="9" s="1"/>
  <c r="G41" i="9"/>
  <c r="C41" i="9" s="1"/>
  <c r="G42" i="9"/>
  <c r="C42" i="9" s="1"/>
  <c r="G43" i="9"/>
  <c r="C43" i="9" s="1"/>
  <c r="G44" i="9"/>
  <c r="C44" i="9" s="1"/>
  <c r="G45" i="9"/>
  <c r="C45" i="9" s="1"/>
  <c r="G46" i="9"/>
  <c r="C46" i="9" s="1"/>
  <c r="G47" i="9"/>
  <c r="C47" i="9" s="1"/>
  <c r="G48" i="9"/>
  <c r="C48" i="9" s="1"/>
  <c r="G49" i="9"/>
  <c r="C49" i="9" s="1"/>
  <c r="G50" i="9"/>
  <c r="C50" i="9" s="1"/>
  <c r="G51" i="9"/>
  <c r="C51" i="9" s="1"/>
  <c r="G52" i="9"/>
  <c r="C52" i="9" s="1"/>
  <c r="G9" i="9"/>
  <c r="G10" i="9"/>
  <c r="C11" i="9"/>
  <c r="G12" i="9"/>
  <c r="G13" i="9"/>
  <c r="G14" i="9"/>
  <c r="G15" i="9"/>
  <c r="C15" i="9" s="1"/>
  <c r="G16" i="9"/>
  <c r="C16" i="9" s="1"/>
  <c r="G17" i="9"/>
  <c r="C17" i="9" s="1"/>
  <c r="G18" i="9"/>
  <c r="C18" i="9" s="1"/>
  <c r="G19" i="9"/>
  <c r="C19" i="9" s="1"/>
  <c r="G8" i="9"/>
  <c r="G7" i="9"/>
  <c r="G6" i="9"/>
  <c r="G5" i="9"/>
  <c r="G4" i="9"/>
  <c r="C3" i="9"/>
  <c r="C2" i="9"/>
  <c r="E98"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BN98" i="2"/>
  <c r="BO98" i="2"/>
  <c r="BP98" i="2"/>
  <c r="BQ98" i="2"/>
  <c r="BR98" i="2"/>
  <c r="BS98" i="2"/>
  <c r="BT98" i="2"/>
  <c r="BU98" i="2"/>
  <c r="BV98" i="2"/>
  <c r="BW98" i="2"/>
  <c r="BX98" i="2"/>
  <c r="BY98" i="2"/>
  <c r="BZ98" i="2"/>
  <c r="CA98" i="2"/>
  <c r="CB98" i="2"/>
  <c r="CC98" i="2"/>
  <c r="CD98" i="2"/>
  <c r="CE98" i="2"/>
  <c r="CF98" i="2"/>
  <c r="CG98" i="2"/>
  <c r="CH98" i="2"/>
  <c r="CI98" i="2"/>
  <c r="CJ98" i="2"/>
  <c r="CK98" i="2"/>
  <c r="CL98" i="2"/>
  <c r="CM98" i="2"/>
  <c r="CN98" i="2"/>
  <c r="CO98" i="2"/>
  <c r="CP98" i="2"/>
  <c r="CQ98" i="2"/>
  <c r="CR98" i="2"/>
  <c r="CS98" i="2"/>
  <c r="CT98" i="2"/>
  <c r="CU98" i="2"/>
  <c r="CV98" i="2"/>
  <c r="CW98" i="2"/>
  <c r="CX98" i="2"/>
  <c r="CY98" i="2"/>
  <c r="CZ98" i="2"/>
  <c r="D98" i="2"/>
  <c r="C4" i="9" l="1"/>
  <c r="C12" i="9"/>
  <c r="C6" i="9"/>
  <c r="C10" i="9"/>
  <c r="C5" i="9"/>
  <c r="C9" i="9"/>
  <c r="C7" i="9"/>
  <c r="C8" i="9"/>
  <c r="C14" i="9"/>
  <c r="C13" i="9"/>
  <c r="D51" i="9"/>
  <c r="F51" i="9" s="1"/>
  <c r="D50" i="9"/>
  <c r="F50" i="9" s="1"/>
  <c r="D75" i="9"/>
  <c r="F75" i="9" s="1"/>
  <c r="D9" i="9"/>
  <c r="F9" i="9" s="1"/>
  <c r="D45" i="9"/>
  <c r="F45" i="9" s="1"/>
  <c r="D80" i="9"/>
  <c r="F80" i="9" s="1"/>
  <c r="D85" i="9"/>
  <c r="F85" i="9" s="1"/>
  <c r="D3" i="9"/>
  <c r="F3" i="9" s="1"/>
  <c r="D59" i="9"/>
  <c r="F59" i="9" s="1"/>
  <c r="D13" i="9"/>
  <c r="F13" i="9" s="1"/>
  <c r="D32" i="9"/>
  <c r="F32" i="9" s="1"/>
  <c r="D37" i="9"/>
  <c r="F37" i="9" s="1"/>
  <c r="D12" i="9"/>
  <c r="F12" i="9" s="1"/>
  <c r="D57" i="9"/>
  <c r="F57" i="9" s="1"/>
  <c r="D20" i="9"/>
  <c r="F20" i="9" s="1"/>
  <c r="D62" i="9"/>
  <c r="F62" i="9" s="1"/>
  <c r="D21" i="9"/>
  <c r="F21" i="9" s="1"/>
  <c r="D68" i="9"/>
  <c r="F68" i="9" s="1"/>
  <c r="D56" i="9"/>
  <c r="F56" i="9" s="1"/>
  <c r="D15" i="9"/>
  <c r="F15" i="9" s="1"/>
  <c r="D26" i="9"/>
  <c r="F26" i="9" s="1"/>
  <c r="D74" i="9"/>
  <c r="F74" i="9" s="1"/>
  <c r="D39" i="9"/>
  <c r="F39" i="9" s="1"/>
  <c r="D81" i="9"/>
  <c r="F81" i="9" s="1"/>
  <c r="D69" i="9"/>
  <c r="F69" i="9" s="1"/>
  <c r="D44" i="9"/>
  <c r="F44" i="9" s="1"/>
  <c r="D27" i="9"/>
  <c r="F27" i="9" s="1"/>
  <c r="D61" i="9"/>
  <c r="F61" i="9" s="1"/>
  <c r="D33" i="9"/>
  <c r="F33" i="9" s="1"/>
  <c r="D63" i="9"/>
  <c r="F63" i="9" s="1"/>
  <c r="D8" i="9"/>
  <c r="F8" i="9" s="1"/>
  <c r="D38" i="9"/>
  <c r="F38" i="9" s="1"/>
  <c r="D2" i="9"/>
  <c r="F2" i="9" s="1"/>
  <c r="B83" i="12"/>
  <c r="AJ83" i="12" s="1"/>
  <c r="B3" i="12"/>
  <c r="AJ3" i="12" s="1"/>
  <c r="B51" i="12"/>
  <c r="AJ51" i="12" s="1"/>
  <c r="B45" i="12"/>
  <c r="AJ45" i="12" s="1"/>
  <c r="B39" i="12"/>
  <c r="AJ39" i="12" s="1"/>
  <c r="B6" i="12"/>
  <c r="B54" i="12"/>
  <c r="AJ54" i="12" s="1"/>
  <c r="B42" i="12"/>
  <c r="AJ42" i="12" s="1"/>
  <c r="B15" i="12"/>
  <c r="AJ15" i="12" s="1"/>
  <c r="B63" i="12"/>
  <c r="AJ63" i="12" s="1"/>
  <c r="B60" i="12"/>
  <c r="AJ60" i="12" s="1"/>
  <c r="B57" i="12"/>
  <c r="AJ57" i="12" s="1"/>
  <c r="B30" i="12"/>
  <c r="AJ30" i="12" s="1"/>
  <c r="B27" i="12"/>
  <c r="AJ27" i="12" s="1"/>
  <c r="B24" i="12"/>
  <c r="AJ24" i="12" s="1"/>
  <c r="B18" i="12"/>
  <c r="AJ18" i="12" s="1"/>
  <c r="B75" i="12"/>
  <c r="AJ75" i="12" s="1"/>
  <c r="B72" i="12"/>
  <c r="AJ72" i="12" s="1"/>
  <c r="B69" i="12"/>
  <c r="AJ69" i="12" s="1"/>
  <c r="B66" i="12"/>
  <c r="AJ66" i="12" s="1"/>
  <c r="B84" i="12"/>
  <c r="AJ84" i="12" s="1"/>
  <c r="B81" i="12"/>
  <c r="AJ81" i="12" s="1"/>
  <c r="B78" i="12"/>
  <c r="AJ78" i="12" s="1"/>
  <c r="B55" i="12"/>
  <c r="AJ55" i="12" s="1"/>
  <c r="B52" i="12"/>
  <c r="AJ52" i="12" s="1"/>
  <c r="B49" i="12"/>
  <c r="AJ49" i="12" s="1"/>
  <c r="B46" i="12"/>
  <c r="AJ46" i="12" s="1"/>
  <c r="B43" i="12"/>
  <c r="AJ43" i="12" s="1"/>
  <c r="B40" i="12"/>
  <c r="AJ40" i="12" s="1"/>
  <c r="B37" i="12"/>
  <c r="AJ37" i="12" s="1"/>
  <c r="B34" i="12"/>
  <c r="AJ34" i="12" s="1"/>
  <c r="B10" i="12"/>
  <c r="AJ10" i="12" s="1"/>
  <c r="D28" i="18" s="1"/>
  <c r="B7" i="12"/>
  <c r="AJ7" i="12" s="1"/>
  <c r="D21" i="18" s="1"/>
  <c r="B4" i="12"/>
  <c r="B64" i="12"/>
  <c r="AJ64" i="12" s="1"/>
  <c r="B58" i="12"/>
  <c r="AJ58" i="12" s="1"/>
  <c r="B31" i="12"/>
  <c r="AJ31" i="12" s="1"/>
  <c r="B25" i="12"/>
  <c r="AJ25" i="12" s="1"/>
  <c r="B22" i="12"/>
  <c r="AJ22" i="12" s="1"/>
  <c r="B13" i="12"/>
  <c r="B73" i="12"/>
  <c r="AJ73" i="12" s="1"/>
  <c r="B61" i="12"/>
  <c r="AJ61" i="12" s="1"/>
  <c r="B28" i="12"/>
  <c r="AJ28" i="12" s="1"/>
  <c r="B19" i="12"/>
  <c r="AJ19" i="12" s="1"/>
  <c r="B16" i="12"/>
  <c r="AJ16" i="12" s="1"/>
  <c r="B70" i="12"/>
  <c r="AJ70" i="12" s="1"/>
  <c r="B67" i="12"/>
  <c r="AJ67" i="12" s="1"/>
  <c r="B76" i="12"/>
  <c r="AJ76" i="12" s="1"/>
  <c r="B85" i="12"/>
  <c r="AJ85" i="12" s="1"/>
  <c r="B82" i="12"/>
  <c r="AJ82" i="12" s="1"/>
  <c r="B79" i="12"/>
  <c r="AJ79" i="12" s="1"/>
  <c r="B53" i="12"/>
  <c r="AJ53" i="12" s="1"/>
  <c r="B50" i="12"/>
  <c r="AJ50" i="12" s="1"/>
  <c r="B47" i="12"/>
  <c r="AJ47" i="12" s="1"/>
  <c r="B44" i="12"/>
  <c r="AJ44" i="12" s="1"/>
  <c r="B41" i="12"/>
  <c r="AJ41" i="12" s="1"/>
  <c r="B38" i="12"/>
  <c r="AJ38" i="12" s="1"/>
  <c r="B35" i="12"/>
  <c r="AJ35" i="12" s="1"/>
  <c r="B32" i="12"/>
  <c r="AJ32" i="12" s="1"/>
  <c r="B11" i="12"/>
  <c r="B8" i="12"/>
  <c r="B5" i="12"/>
  <c r="AJ5" i="12" s="1"/>
  <c r="D17" i="18" s="1"/>
  <c r="B65" i="12"/>
  <c r="AJ65" i="12" s="1"/>
  <c r="B62" i="12"/>
  <c r="AJ62" i="12" s="1"/>
  <c r="B59" i="12"/>
  <c r="AJ59" i="12" s="1"/>
  <c r="B56" i="12"/>
  <c r="AJ56" i="12" s="1"/>
  <c r="B29" i="12"/>
  <c r="AJ29" i="12" s="1"/>
  <c r="B26" i="12"/>
  <c r="AJ26" i="12" s="1"/>
  <c r="B23" i="12"/>
  <c r="AJ23" i="12" s="1"/>
  <c r="B20" i="12"/>
  <c r="AJ20" i="12" s="1"/>
  <c r="B17" i="12"/>
  <c r="AJ17" i="12" s="1"/>
  <c r="B14" i="12"/>
  <c r="AJ14" i="12" s="1"/>
  <c r="B9" i="12"/>
  <c r="B21" i="12"/>
  <c r="AJ21" i="12" s="1"/>
  <c r="B77" i="12"/>
  <c r="AJ77" i="12" s="1"/>
  <c r="B74" i="12"/>
  <c r="AJ74" i="12" s="1"/>
  <c r="B71" i="12"/>
  <c r="AJ71" i="12" s="1"/>
  <c r="B68" i="12"/>
  <c r="AJ68" i="12" s="1"/>
  <c r="B86" i="12"/>
  <c r="AJ86" i="12" s="1"/>
  <c r="B80" i="12"/>
  <c r="AJ80" i="12" s="1"/>
  <c r="B48" i="12"/>
  <c r="AJ48" i="12" s="1"/>
  <c r="B36" i="12"/>
  <c r="AJ36" i="12" s="1"/>
  <c r="B33" i="12"/>
  <c r="AJ33" i="12" s="1"/>
  <c r="B12" i="12"/>
  <c r="AJ12" i="12" s="1"/>
  <c r="D19" i="9"/>
  <c r="F19" i="9" s="1"/>
  <c r="D43" i="9"/>
  <c r="F43" i="9" s="1"/>
  <c r="D67" i="9"/>
  <c r="F67" i="9" s="1"/>
  <c r="D25" i="9"/>
  <c r="F25" i="9" s="1"/>
  <c r="D49" i="9"/>
  <c r="F49" i="9" s="1"/>
  <c r="D73" i="9"/>
  <c r="F73" i="9" s="1"/>
  <c r="D7" i="9"/>
  <c r="F7" i="9" s="1"/>
  <c r="D31" i="9"/>
  <c r="F31" i="9" s="1"/>
  <c r="D55" i="9"/>
  <c r="F55" i="9" s="1"/>
  <c r="D79" i="9"/>
  <c r="F79" i="9" s="1"/>
  <c r="D10" i="9"/>
  <c r="D34" i="9"/>
  <c r="D58" i="9"/>
  <c r="D82" i="9"/>
  <c r="D23" i="9"/>
  <c r="F23" i="9" s="1"/>
  <c r="D47" i="9"/>
  <c r="D71" i="9"/>
  <c r="D83" i="9"/>
  <c r="D14" i="9"/>
  <c r="F14" i="9" s="1"/>
  <c r="D24" i="9"/>
  <c r="D36" i="9"/>
  <c r="D48" i="9"/>
  <c r="F48" i="9" s="1"/>
  <c r="D60" i="9"/>
  <c r="D72" i="9"/>
  <c r="D84" i="9"/>
  <c r="D4" i="9"/>
  <c r="D16" i="9"/>
  <c r="F16" i="9" s="1"/>
  <c r="D28" i="9"/>
  <c r="F28" i="9" s="1"/>
  <c r="D40" i="9"/>
  <c r="D52" i="9"/>
  <c r="F52" i="9" s="1"/>
  <c r="D64" i="9"/>
  <c r="D76" i="9"/>
  <c r="D5" i="9"/>
  <c r="F5" i="9" s="1"/>
  <c r="D17" i="9"/>
  <c r="D29" i="9"/>
  <c r="D41" i="9"/>
  <c r="D53" i="9"/>
  <c r="D65" i="9"/>
  <c r="D77" i="9"/>
  <c r="D6" i="9"/>
  <c r="D18" i="9"/>
  <c r="D30" i="9"/>
  <c r="D42" i="9"/>
  <c r="D54" i="9"/>
  <c r="D66" i="9"/>
  <c r="D78" i="9"/>
  <c r="D22" i="9"/>
  <c r="D46" i="9"/>
  <c r="F46" i="9" s="1"/>
  <c r="D70" i="9"/>
  <c r="D11" i="9"/>
  <c r="F11" i="9" s="1"/>
  <c r="D35" i="9"/>
  <c r="D218" i="18" l="1"/>
  <c r="D183" i="18"/>
  <c r="D154" i="18"/>
  <c r="D132" i="18"/>
  <c r="D55" i="18"/>
  <c r="D137" i="18"/>
  <c r="D212" i="18"/>
  <c r="D227" i="18"/>
  <c r="D192" i="18"/>
  <c r="D238" i="18"/>
  <c r="D64" i="18"/>
  <c r="D139" i="18"/>
  <c r="D70" i="18"/>
  <c r="D150" i="18"/>
  <c r="D62" i="18"/>
  <c r="D244" i="18"/>
  <c r="D72" i="18"/>
  <c r="D146" i="18"/>
  <c r="D86" i="18"/>
  <c r="D13" i="18"/>
  <c r="D250" i="18"/>
  <c r="D95" i="18"/>
  <c r="D152" i="18"/>
  <c r="D93" i="18"/>
  <c r="D246" i="18"/>
  <c r="D36" i="18"/>
  <c r="D47" i="18"/>
  <c r="D222" i="18"/>
  <c r="D174" i="18"/>
  <c r="D161" i="18"/>
  <c r="D172" i="18"/>
  <c r="D53" i="18"/>
  <c r="D98" i="18"/>
  <c r="D203" i="18"/>
  <c r="D187" i="18"/>
  <c r="D236" i="18"/>
  <c r="D179" i="18"/>
  <c r="D107" i="18"/>
  <c r="D60" i="18"/>
  <c r="D105" i="18"/>
  <c r="D210" i="18"/>
  <c r="D242" i="18"/>
  <c r="D185" i="18"/>
  <c r="D100" i="18"/>
  <c r="D143" i="18"/>
  <c r="D66" i="18"/>
  <c r="D111" i="18"/>
  <c r="D51" i="18"/>
  <c r="D248" i="18"/>
  <c r="D49" i="18"/>
  <c r="D240" i="18"/>
  <c r="D77" i="18"/>
  <c r="D127" i="18"/>
  <c r="D57" i="18"/>
  <c r="D201" i="18"/>
  <c r="D130" i="18"/>
  <c r="D256" i="18"/>
  <c r="D91" i="18"/>
  <c r="D134" i="18"/>
  <c r="D88" i="18"/>
  <c r="D102" i="18"/>
  <c r="D207" i="18"/>
  <c r="D156" i="18"/>
  <c r="D205" i="18"/>
  <c r="D170" i="18"/>
  <c r="D141" i="18"/>
  <c r="D181" i="18"/>
  <c r="D109" i="18"/>
  <c r="D214" i="18"/>
  <c r="D176" i="18"/>
  <c r="D148" i="18"/>
  <c r="D216" i="18"/>
  <c r="D125" i="18"/>
  <c r="D220" i="18"/>
  <c r="D116" i="18"/>
  <c r="AJ13" i="12"/>
  <c r="AJ9" i="12"/>
  <c r="AJ8" i="12"/>
  <c r="AJ11" i="12"/>
  <c r="AJ4" i="12"/>
  <c r="AJ6" i="12"/>
  <c r="L3" i="12"/>
  <c r="F13" i="18" s="1"/>
  <c r="F14" i="12"/>
  <c r="E47" i="18" s="1"/>
  <c r="X14" i="12"/>
  <c r="J47" i="18" s="1"/>
  <c r="L14" i="12"/>
  <c r="F47" i="18" s="1"/>
  <c r="U14" i="12"/>
  <c r="I47" i="18" s="1"/>
  <c r="R14" i="12"/>
  <c r="H47" i="18" s="1"/>
  <c r="I14" i="12"/>
  <c r="D46" i="18" s="1"/>
  <c r="K46" i="18" s="1"/>
  <c r="O14" i="12"/>
  <c r="G47" i="18" s="1"/>
  <c r="X76" i="12"/>
  <c r="J222" i="18" s="1"/>
  <c r="I76" i="12"/>
  <c r="D221" i="18" s="1"/>
  <c r="K221" i="18" s="1"/>
  <c r="F76" i="12"/>
  <c r="E222" i="18" s="1"/>
  <c r="O76" i="12"/>
  <c r="G222" i="18" s="1"/>
  <c r="R76" i="12"/>
  <c r="H222" i="18" s="1"/>
  <c r="L76" i="12"/>
  <c r="F222" i="18" s="1"/>
  <c r="U76" i="12"/>
  <c r="I222" i="18" s="1"/>
  <c r="R33" i="12"/>
  <c r="H100" i="18" s="1"/>
  <c r="L33" i="12"/>
  <c r="F100" i="18" s="1"/>
  <c r="X33" i="12"/>
  <c r="J100" i="18" s="1"/>
  <c r="F33" i="12"/>
  <c r="E100" i="18" s="1"/>
  <c r="O33" i="12"/>
  <c r="G100" i="18" s="1"/>
  <c r="I33" i="12"/>
  <c r="D99" i="18" s="1"/>
  <c r="K99" i="18" s="1"/>
  <c r="U33" i="12"/>
  <c r="I100" i="18" s="1"/>
  <c r="U17" i="12"/>
  <c r="I53" i="18" s="1"/>
  <c r="F17" i="12"/>
  <c r="E53" i="18" s="1"/>
  <c r="I17" i="12"/>
  <c r="D52" i="18" s="1"/>
  <c r="K52" i="18" s="1"/>
  <c r="X17" i="12"/>
  <c r="J53" i="18" s="1"/>
  <c r="R17" i="12"/>
  <c r="H53" i="18" s="1"/>
  <c r="L17" i="12"/>
  <c r="F53" i="18" s="1"/>
  <c r="O17" i="12"/>
  <c r="G53" i="18" s="1"/>
  <c r="F32" i="12"/>
  <c r="E98" i="18" s="1"/>
  <c r="I32" i="12"/>
  <c r="D97" i="18" s="1"/>
  <c r="K97" i="18" s="1"/>
  <c r="X32" i="12"/>
  <c r="J98" i="18" s="1"/>
  <c r="L32" i="12"/>
  <c r="F98" i="18" s="1"/>
  <c r="U32" i="12"/>
  <c r="I98" i="18" s="1"/>
  <c r="R32" i="12"/>
  <c r="H98" i="18" s="1"/>
  <c r="O32" i="12"/>
  <c r="G98" i="18" s="1"/>
  <c r="O67" i="12"/>
  <c r="G203" i="18" s="1"/>
  <c r="I67" i="12"/>
  <c r="D202" i="18" s="1"/>
  <c r="K202" i="18" s="1"/>
  <c r="F67" i="12"/>
  <c r="E203" i="18" s="1"/>
  <c r="U67" i="12"/>
  <c r="I203" i="18" s="1"/>
  <c r="X67" i="12"/>
  <c r="J203" i="18" s="1"/>
  <c r="R67" i="12"/>
  <c r="H203" i="18" s="1"/>
  <c r="L67" i="12"/>
  <c r="F203" i="18" s="1"/>
  <c r="U64" i="12"/>
  <c r="I187" i="18" s="1"/>
  <c r="R64" i="12"/>
  <c r="H187" i="18" s="1"/>
  <c r="F64" i="12"/>
  <c r="E187" i="18" s="1"/>
  <c r="X64" i="12"/>
  <c r="J187" i="18" s="1"/>
  <c r="O64" i="12"/>
  <c r="G187" i="18" s="1"/>
  <c r="L64" i="12"/>
  <c r="F187" i="18" s="1"/>
  <c r="I64" i="12"/>
  <c r="D186" i="18" s="1"/>
  <c r="K186" i="18" s="1"/>
  <c r="X78" i="12"/>
  <c r="J236" i="18" s="1"/>
  <c r="L78" i="12"/>
  <c r="F236" i="18" s="1"/>
  <c r="U78" i="12"/>
  <c r="I236" i="18" s="1"/>
  <c r="O78" i="12"/>
  <c r="G236" i="18" s="1"/>
  <c r="I78" i="12"/>
  <c r="D235" i="18" s="1"/>
  <c r="K235" i="18" s="1"/>
  <c r="R78" i="12"/>
  <c r="H236" i="18" s="1"/>
  <c r="F78" i="12"/>
  <c r="E236" i="18" s="1"/>
  <c r="X60" i="12"/>
  <c r="J179" i="18" s="1"/>
  <c r="O60" i="12"/>
  <c r="G179" i="18" s="1"/>
  <c r="R60" i="12"/>
  <c r="H179" i="18" s="1"/>
  <c r="F60" i="12"/>
  <c r="E179" i="18" s="1"/>
  <c r="U60" i="12"/>
  <c r="I179" i="18" s="1"/>
  <c r="L60" i="12"/>
  <c r="F179" i="18" s="1"/>
  <c r="I60" i="12"/>
  <c r="D178" i="18" s="1"/>
  <c r="K178" i="18" s="1"/>
  <c r="X70" i="12"/>
  <c r="J210" i="18" s="1"/>
  <c r="F70" i="12"/>
  <c r="E210" i="18" s="1"/>
  <c r="O70" i="12"/>
  <c r="G210" i="18" s="1"/>
  <c r="L70" i="12"/>
  <c r="F210" i="18" s="1"/>
  <c r="U70" i="12"/>
  <c r="I210" i="18" s="1"/>
  <c r="I70" i="12"/>
  <c r="D209" i="18" s="1"/>
  <c r="K209" i="18" s="1"/>
  <c r="R70" i="12"/>
  <c r="H210" i="18" s="1"/>
  <c r="R23" i="12"/>
  <c r="H66" i="18" s="1"/>
  <c r="L23" i="12"/>
  <c r="F66" i="18" s="1"/>
  <c r="F23" i="12"/>
  <c r="E66" i="18" s="1"/>
  <c r="O23" i="12"/>
  <c r="G66" i="18" s="1"/>
  <c r="X23" i="12"/>
  <c r="J66" i="18" s="1"/>
  <c r="I23" i="12"/>
  <c r="D65" i="18" s="1"/>
  <c r="K65" i="18" s="1"/>
  <c r="U23" i="12"/>
  <c r="I66" i="18" s="1"/>
  <c r="O84" i="12"/>
  <c r="G248" i="18" s="1"/>
  <c r="I84" i="12"/>
  <c r="D247" i="18" s="1"/>
  <c r="K247" i="18" s="1"/>
  <c r="L84" i="12"/>
  <c r="F248" i="18" s="1"/>
  <c r="R84" i="12"/>
  <c r="H248" i="18" s="1"/>
  <c r="F84" i="12"/>
  <c r="E248" i="18" s="1"/>
  <c r="U84" i="12"/>
  <c r="I248" i="18" s="1"/>
  <c r="X84" i="12"/>
  <c r="J248" i="18" s="1"/>
  <c r="F20" i="12"/>
  <c r="E60" i="18" s="1"/>
  <c r="R20" i="12"/>
  <c r="H60" i="18" s="1"/>
  <c r="O20" i="12"/>
  <c r="G60" i="18" s="1"/>
  <c r="L20" i="12"/>
  <c r="F60" i="18" s="1"/>
  <c r="I20" i="12"/>
  <c r="D59" i="18" s="1"/>
  <c r="K59" i="18" s="1"/>
  <c r="X20" i="12"/>
  <c r="J60" i="18" s="1"/>
  <c r="U20" i="12"/>
  <c r="I60" i="18" s="1"/>
  <c r="U81" i="12"/>
  <c r="I242" i="18" s="1"/>
  <c r="L81" i="12"/>
  <c r="F242" i="18" s="1"/>
  <c r="I81" i="12"/>
  <c r="D241" i="18" s="1"/>
  <c r="K241" i="18" s="1"/>
  <c r="R81" i="12"/>
  <c r="H242" i="18" s="1"/>
  <c r="F81" i="12"/>
  <c r="E242" i="18" s="1"/>
  <c r="X81" i="12"/>
  <c r="J242" i="18" s="1"/>
  <c r="O81" i="12"/>
  <c r="G242" i="18" s="1"/>
  <c r="L48" i="12"/>
  <c r="F143" i="18" s="1"/>
  <c r="R48" i="12"/>
  <c r="H143" i="18" s="1"/>
  <c r="X48" i="12"/>
  <c r="J143" i="18" s="1"/>
  <c r="F48" i="12"/>
  <c r="E143" i="18" s="1"/>
  <c r="U48" i="12"/>
  <c r="I143" i="18" s="1"/>
  <c r="I48" i="12"/>
  <c r="D142" i="18" s="1"/>
  <c r="K142" i="18" s="1"/>
  <c r="O48" i="12"/>
  <c r="G143" i="18" s="1"/>
  <c r="O38" i="12"/>
  <c r="G111" i="18" s="1"/>
  <c r="R38" i="12"/>
  <c r="H111" i="18" s="1"/>
  <c r="X38" i="12"/>
  <c r="J111" i="18" s="1"/>
  <c r="U38" i="12"/>
  <c r="I111" i="18" s="1"/>
  <c r="F38" i="12"/>
  <c r="E111" i="18" s="1"/>
  <c r="I38" i="12"/>
  <c r="D110" i="18" s="1"/>
  <c r="K110" i="18" s="1"/>
  <c r="L38" i="12"/>
  <c r="F111" i="18" s="1"/>
  <c r="F16" i="12"/>
  <c r="E51" i="18" s="1"/>
  <c r="O16" i="12"/>
  <c r="G51" i="18" s="1"/>
  <c r="R16" i="12"/>
  <c r="H51" i="18" s="1"/>
  <c r="X16" i="12"/>
  <c r="J51" i="18" s="1"/>
  <c r="L16" i="12"/>
  <c r="F51" i="18" s="1"/>
  <c r="U16" i="12"/>
  <c r="I51" i="18" s="1"/>
  <c r="I16" i="12"/>
  <c r="D50" i="18" s="1"/>
  <c r="K50" i="18" s="1"/>
  <c r="F7" i="12"/>
  <c r="E21" i="18" s="1"/>
  <c r="R7" i="12"/>
  <c r="H21" i="18" s="1"/>
  <c r="L7" i="12"/>
  <c r="F21" i="18" s="1"/>
  <c r="U7" i="12"/>
  <c r="I21" i="18" s="1"/>
  <c r="O7" i="12"/>
  <c r="G21" i="18" s="1"/>
  <c r="I7" i="12"/>
  <c r="D20" i="18" s="1"/>
  <c r="K20" i="18" s="1"/>
  <c r="X7" i="12"/>
  <c r="J21" i="18" s="1"/>
  <c r="L15" i="12"/>
  <c r="F49" i="18" s="1"/>
  <c r="I15" i="12"/>
  <c r="D48" i="18" s="1"/>
  <c r="K48" i="18" s="1"/>
  <c r="F15" i="12"/>
  <c r="E49" i="18" s="1"/>
  <c r="O15" i="12"/>
  <c r="G49" i="18" s="1"/>
  <c r="X15" i="12"/>
  <c r="J49" i="18" s="1"/>
  <c r="U15" i="12"/>
  <c r="I49" i="18" s="1"/>
  <c r="R15" i="12"/>
  <c r="H49" i="18" s="1"/>
  <c r="U80" i="12"/>
  <c r="I240" i="18" s="1"/>
  <c r="I80" i="12"/>
  <c r="D239" i="18" s="1"/>
  <c r="K239" i="18" s="1"/>
  <c r="F80" i="12"/>
  <c r="E240" i="18" s="1"/>
  <c r="L80" i="12"/>
  <c r="F240" i="18" s="1"/>
  <c r="R80" i="12"/>
  <c r="H240" i="18" s="1"/>
  <c r="X80" i="12"/>
  <c r="J240" i="18" s="1"/>
  <c r="O80" i="12"/>
  <c r="G240" i="18" s="1"/>
  <c r="AG26" i="12"/>
  <c r="J77" i="18" s="1"/>
  <c r="X26" i="12"/>
  <c r="AA26" i="12"/>
  <c r="H77" i="18" s="1"/>
  <c r="AD26" i="12"/>
  <c r="I77" i="18" s="1"/>
  <c r="R26" i="12"/>
  <c r="L26" i="12"/>
  <c r="U26" i="12"/>
  <c r="G77" i="18" s="1"/>
  <c r="O26" i="12"/>
  <c r="F77" i="18" s="1"/>
  <c r="F26" i="12"/>
  <c r="E77" i="18" s="1"/>
  <c r="I26" i="12"/>
  <c r="D76" i="18" s="1"/>
  <c r="K76" i="18" s="1"/>
  <c r="F41" i="12"/>
  <c r="E127" i="18" s="1"/>
  <c r="L41" i="12"/>
  <c r="F127" i="18" s="1"/>
  <c r="R41" i="12"/>
  <c r="H127" i="18" s="1"/>
  <c r="I41" i="12"/>
  <c r="D126" i="18" s="1"/>
  <c r="K126" i="18" s="1"/>
  <c r="U41" i="12"/>
  <c r="I127" i="18" s="1"/>
  <c r="O41" i="12"/>
  <c r="G127" i="18" s="1"/>
  <c r="X41" i="12"/>
  <c r="J127" i="18" s="1"/>
  <c r="O19" i="12"/>
  <c r="G57" i="18" s="1"/>
  <c r="R19" i="12"/>
  <c r="H57" i="18" s="1"/>
  <c r="F19" i="12"/>
  <c r="E57" i="18" s="1"/>
  <c r="U19" i="12"/>
  <c r="I57" i="18" s="1"/>
  <c r="X19" i="12"/>
  <c r="J57" i="18" s="1"/>
  <c r="I19" i="12"/>
  <c r="D56" i="18" s="1"/>
  <c r="K56" i="18" s="1"/>
  <c r="L19" i="12"/>
  <c r="F57" i="18" s="1"/>
  <c r="I10" i="12"/>
  <c r="D27" i="18" s="1"/>
  <c r="K27" i="18" s="1"/>
  <c r="L10" i="12"/>
  <c r="F28" i="18" s="1"/>
  <c r="X10" i="12"/>
  <c r="J28" i="18" s="1"/>
  <c r="F10" i="12"/>
  <c r="E28" i="18" s="1"/>
  <c r="U10" i="12"/>
  <c r="I28" i="18" s="1"/>
  <c r="R10" i="12"/>
  <c r="H28" i="18" s="1"/>
  <c r="O10" i="12"/>
  <c r="G28" i="18" s="1"/>
  <c r="I66" i="12"/>
  <c r="D200" i="18" s="1"/>
  <c r="K200" i="18" s="1"/>
  <c r="F66" i="12"/>
  <c r="E201" i="18" s="1"/>
  <c r="O66" i="12"/>
  <c r="G201" i="18" s="1"/>
  <c r="L66" i="12"/>
  <c r="F201" i="18" s="1"/>
  <c r="U66" i="12"/>
  <c r="I201" i="18" s="1"/>
  <c r="X66" i="12"/>
  <c r="J201" i="18" s="1"/>
  <c r="R66" i="12"/>
  <c r="H201" i="18" s="1"/>
  <c r="F42" i="12"/>
  <c r="E130" i="18" s="1"/>
  <c r="L42" i="12"/>
  <c r="F130" i="18" s="1"/>
  <c r="X42" i="12"/>
  <c r="J130" i="18" s="1"/>
  <c r="R42" i="12"/>
  <c r="H130" i="18" s="1"/>
  <c r="I42" i="12"/>
  <c r="D129" i="18" s="1"/>
  <c r="K129" i="18" s="1"/>
  <c r="O42" i="12"/>
  <c r="G130" i="18" s="1"/>
  <c r="U42" i="12"/>
  <c r="I130" i="18" s="1"/>
  <c r="R36" i="12"/>
  <c r="H107" i="18" s="1"/>
  <c r="O36" i="12"/>
  <c r="G107" i="18" s="1"/>
  <c r="X36" i="12"/>
  <c r="J107" i="18" s="1"/>
  <c r="U36" i="12"/>
  <c r="I107" i="18" s="1"/>
  <c r="F36" i="12"/>
  <c r="E107" i="18" s="1"/>
  <c r="I36" i="12"/>
  <c r="D106" i="18" s="1"/>
  <c r="K106" i="18" s="1"/>
  <c r="L36" i="12"/>
  <c r="F107" i="18" s="1"/>
  <c r="I4" i="12"/>
  <c r="D14" i="18" s="1"/>
  <c r="K14" i="18" s="1"/>
  <c r="R4" i="12"/>
  <c r="H15" i="18" s="1"/>
  <c r="O4" i="12"/>
  <c r="G15" i="18" s="1"/>
  <c r="L4" i="12"/>
  <c r="F15" i="18" s="1"/>
  <c r="X4" i="12"/>
  <c r="J15" i="18" s="1"/>
  <c r="F4" i="12"/>
  <c r="E15" i="18" s="1"/>
  <c r="U4" i="12"/>
  <c r="I15" i="18" s="1"/>
  <c r="AG86" i="12"/>
  <c r="J256" i="18" s="1"/>
  <c r="AD86" i="12"/>
  <c r="I256" i="18" s="1"/>
  <c r="U86" i="12"/>
  <c r="G256" i="18" s="1"/>
  <c r="I86" i="12"/>
  <c r="F86" i="12"/>
  <c r="E256" i="18" s="1"/>
  <c r="X86" i="12"/>
  <c r="AA86" i="12"/>
  <c r="H256" i="18" s="1"/>
  <c r="L86" i="12"/>
  <c r="O86" i="12"/>
  <c r="F256" i="18" s="1"/>
  <c r="R86" i="12"/>
  <c r="L29" i="12"/>
  <c r="F91" i="18" s="1"/>
  <c r="I29" i="12"/>
  <c r="D90" i="18" s="1"/>
  <c r="K90" i="18" s="1"/>
  <c r="X29" i="12"/>
  <c r="J91" i="18" s="1"/>
  <c r="R29" i="12"/>
  <c r="H91" i="18" s="1"/>
  <c r="U29" i="12"/>
  <c r="I91" i="18" s="1"/>
  <c r="O29" i="12"/>
  <c r="G91" i="18" s="1"/>
  <c r="F29" i="12"/>
  <c r="E91" i="18" s="1"/>
  <c r="R44" i="12"/>
  <c r="H134" i="18" s="1"/>
  <c r="O44" i="12"/>
  <c r="G134" i="18" s="1"/>
  <c r="F44" i="12"/>
  <c r="E134" i="18" s="1"/>
  <c r="U44" i="12"/>
  <c r="I134" i="18" s="1"/>
  <c r="L44" i="12"/>
  <c r="F134" i="18" s="1"/>
  <c r="I44" i="12"/>
  <c r="D133" i="18" s="1"/>
  <c r="K133" i="18" s="1"/>
  <c r="X44" i="12"/>
  <c r="J134" i="18" s="1"/>
  <c r="F28" i="12"/>
  <c r="E88" i="18" s="1"/>
  <c r="O28" i="12"/>
  <c r="G88" i="18" s="1"/>
  <c r="X28" i="12"/>
  <c r="J88" i="18" s="1"/>
  <c r="U28" i="12"/>
  <c r="I88" i="18" s="1"/>
  <c r="L28" i="12"/>
  <c r="F88" i="18" s="1"/>
  <c r="I28" i="12"/>
  <c r="D87" i="18" s="1"/>
  <c r="K87" i="18" s="1"/>
  <c r="R28" i="12"/>
  <c r="H88" i="18" s="1"/>
  <c r="U34" i="12"/>
  <c r="I102" i="18" s="1"/>
  <c r="O34" i="12"/>
  <c r="G102" i="18" s="1"/>
  <c r="R34" i="12"/>
  <c r="H102" i="18" s="1"/>
  <c r="X34" i="12"/>
  <c r="J102" i="18" s="1"/>
  <c r="F34" i="12"/>
  <c r="E102" i="18" s="1"/>
  <c r="I34" i="12"/>
  <c r="D101" i="18" s="1"/>
  <c r="K101" i="18" s="1"/>
  <c r="L34" i="12"/>
  <c r="F102" i="18" s="1"/>
  <c r="L69" i="12"/>
  <c r="F207" i="18" s="1"/>
  <c r="I69" i="12"/>
  <c r="D206" i="18" s="1"/>
  <c r="K206" i="18" s="1"/>
  <c r="F69" i="12"/>
  <c r="E207" i="18" s="1"/>
  <c r="R69" i="12"/>
  <c r="H207" i="18" s="1"/>
  <c r="U69" i="12"/>
  <c r="I207" i="18" s="1"/>
  <c r="X69" i="12"/>
  <c r="J207" i="18" s="1"/>
  <c r="O69" i="12"/>
  <c r="G207" i="18" s="1"/>
  <c r="U54" i="12"/>
  <c r="I156" i="18" s="1"/>
  <c r="L54" i="12"/>
  <c r="F156" i="18" s="1"/>
  <c r="I54" i="12"/>
  <c r="D155" i="18" s="1"/>
  <c r="K155" i="18" s="1"/>
  <c r="R54" i="12"/>
  <c r="H156" i="18" s="1"/>
  <c r="F54" i="12"/>
  <c r="E156" i="18" s="1"/>
  <c r="X54" i="12"/>
  <c r="J156" i="18" s="1"/>
  <c r="O54" i="12"/>
  <c r="G156" i="18" s="1"/>
  <c r="O35" i="12"/>
  <c r="G105" i="18" s="1"/>
  <c r="X35" i="12"/>
  <c r="J105" i="18" s="1"/>
  <c r="F35" i="12"/>
  <c r="E105" i="18" s="1"/>
  <c r="L35" i="12"/>
  <c r="F105" i="18" s="1"/>
  <c r="R35" i="12"/>
  <c r="H105" i="18" s="1"/>
  <c r="U35" i="12"/>
  <c r="I105" i="18" s="1"/>
  <c r="I35" i="12"/>
  <c r="D104" i="18" s="1"/>
  <c r="K104" i="18" s="1"/>
  <c r="L68" i="12"/>
  <c r="F205" i="18" s="1"/>
  <c r="U68" i="12"/>
  <c r="I205" i="18" s="1"/>
  <c r="O68" i="12"/>
  <c r="G205" i="18" s="1"/>
  <c r="I68" i="12"/>
  <c r="D204" i="18" s="1"/>
  <c r="K204" i="18" s="1"/>
  <c r="R68" i="12"/>
  <c r="H205" i="18" s="1"/>
  <c r="X68" i="12"/>
  <c r="J205" i="18" s="1"/>
  <c r="F68" i="12"/>
  <c r="E205" i="18" s="1"/>
  <c r="F56" i="12"/>
  <c r="E170" i="18" s="1"/>
  <c r="R56" i="12"/>
  <c r="H170" i="18" s="1"/>
  <c r="O56" i="12"/>
  <c r="G170" i="18" s="1"/>
  <c r="L56" i="12"/>
  <c r="F170" i="18" s="1"/>
  <c r="U56" i="12"/>
  <c r="I170" i="18" s="1"/>
  <c r="I56" i="12"/>
  <c r="D169" i="18" s="1"/>
  <c r="K169" i="18" s="1"/>
  <c r="X56" i="12"/>
  <c r="J170" i="18" s="1"/>
  <c r="U61" i="12"/>
  <c r="I181" i="18" s="1"/>
  <c r="I61" i="12"/>
  <c r="D180" i="18" s="1"/>
  <c r="K180" i="18" s="1"/>
  <c r="L61" i="12"/>
  <c r="F181" i="18" s="1"/>
  <c r="O61" i="12"/>
  <c r="G181" i="18" s="1"/>
  <c r="X61" i="12"/>
  <c r="J181" i="18" s="1"/>
  <c r="F61" i="12"/>
  <c r="E181" i="18" s="1"/>
  <c r="R61" i="12"/>
  <c r="H181" i="18" s="1"/>
  <c r="X37" i="12"/>
  <c r="J109" i="18" s="1"/>
  <c r="O37" i="12"/>
  <c r="G109" i="18" s="1"/>
  <c r="L37" i="12"/>
  <c r="F109" i="18" s="1"/>
  <c r="F37" i="12"/>
  <c r="E109" i="18" s="1"/>
  <c r="R37" i="12"/>
  <c r="H109" i="18" s="1"/>
  <c r="I37" i="12"/>
  <c r="D108" i="18" s="1"/>
  <c r="K108" i="18" s="1"/>
  <c r="U37" i="12"/>
  <c r="I109" i="18" s="1"/>
  <c r="O72" i="12"/>
  <c r="G214" i="18" s="1"/>
  <c r="U72" i="12"/>
  <c r="I214" i="18" s="1"/>
  <c r="L72" i="12"/>
  <c r="F214" i="18" s="1"/>
  <c r="I72" i="12"/>
  <c r="D213" i="18" s="1"/>
  <c r="K213" i="18" s="1"/>
  <c r="X72" i="12"/>
  <c r="J214" i="18" s="1"/>
  <c r="F72" i="12"/>
  <c r="E214" i="18" s="1"/>
  <c r="R72" i="12"/>
  <c r="H214" i="18" s="1"/>
  <c r="F6" i="12"/>
  <c r="E19" i="18" s="1"/>
  <c r="R6" i="12"/>
  <c r="H19" i="18" s="1"/>
  <c r="X6" i="12"/>
  <c r="J19" i="18" s="1"/>
  <c r="U6" i="12"/>
  <c r="I19" i="18" s="1"/>
  <c r="I6" i="12"/>
  <c r="D18" i="18" s="1"/>
  <c r="K18" i="18" s="1"/>
  <c r="O6" i="12"/>
  <c r="G19" i="18" s="1"/>
  <c r="L6" i="12"/>
  <c r="F19" i="18" s="1"/>
  <c r="R63" i="12"/>
  <c r="H185" i="18" s="1"/>
  <c r="O63" i="12"/>
  <c r="G185" i="18" s="1"/>
  <c r="U63" i="12"/>
  <c r="I185" i="18" s="1"/>
  <c r="L63" i="12"/>
  <c r="F185" i="18" s="1"/>
  <c r="I63" i="12"/>
  <c r="D184" i="18" s="1"/>
  <c r="K184" i="18" s="1"/>
  <c r="X63" i="12"/>
  <c r="J185" i="18" s="1"/>
  <c r="F63" i="12"/>
  <c r="E185" i="18" s="1"/>
  <c r="R47" i="12"/>
  <c r="H141" i="18" s="1"/>
  <c r="I47" i="12"/>
  <c r="D140" i="18" s="1"/>
  <c r="K140" i="18" s="1"/>
  <c r="L47" i="12"/>
  <c r="F141" i="18" s="1"/>
  <c r="F47" i="12"/>
  <c r="E141" i="18" s="1"/>
  <c r="O47" i="12"/>
  <c r="G141" i="18" s="1"/>
  <c r="X47" i="12"/>
  <c r="J141" i="18" s="1"/>
  <c r="U47" i="12"/>
  <c r="I141" i="18" s="1"/>
  <c r="U71" i="12"/>
  <c r="I212" i="18" s="1"/>
  <c r="O71" i="12"/>
  <c r="G212" i="18" s="1"/>
  <c r="R71" i="12"/>
  <c r="H212" i="18" s="1"/>
  <c r="I71" i="12"/>
  <c r="D211" i="18" s="1"/>
  <c r="K211" i="18" s="1"/>
  <c r="F71" i="12"/>
  <c r="E212" i="18" s="1"/>
  <c r="X71" i="12"/>
  <c r="J212" i="18" s="1"/>
  <c r="L71" i="12"/>
  <c r="F212" i="18" s="1"/>
  <c r="R59" i="12"/>
  <c r="H176" i="18" s="1"/>
  <c r="I59" i="12"/>
  <c r="D175" i="18" s="1"/>
  <c r="K175" i="18" s="1"/>
  <c r="X59" i="12"/>
  <c r="J176" i="18" s="1"/>
  <c r="F59" i="12"/>
  <c r="E176" i="18" s="1"/>
  <c r="U59" i="12"/>
  <c r="I176" i="18" s="1"/>
  <c r="L59" i="12"/>
  <c r="F176" i="18" s="1"/>
  <c r="O59" i="12"/>
  <c r="G176" i="18" s="1"/>
  <c r="F50" i="12"/>
  <c r="E148" i="18" s="1"/>
  <c r="X50" i="12"/>
  <c r="J148" i="18" s="1"/>
  <c r="R50" i="12"/>
  <c r="H148" i="18" s="1"/>
  <c r="L50" i="12"/>
  <c r="F148" i="18" s="1"/>
  <c r="U50" i="12"/>
  <c r="I148" i="18" s="1"/>
  <c r="O50" i="12"/>
  <c r="G148" i="18" s="1"/>
  <c r="I50" i="12"/>
  <c r="D147" i="18" s="1"/>
  <c r="K147" i="18" s="1"/>
  <c r="X73" i="12"/>
  <c r="J216" i="18" s="1"/>
  <c r="R73" i="12"/>
  <c r="H216" i="18" s="1"/>
  <c r="U73" i="12"/>
  <c r="I216" i="18" s="1"/>
  <c r="I73" i="12"/>
  <c r="D215" i="18" s="1"/>
  <c r="K215" i="18" s="1"/>
  <c r="F73" i="12"/>
  <c r="E216" i="18" s="1"/>
  <c r="O73" i="12"/>
  <c r="G216" i="18" s="1"/>
  <c r="L73" i="12"/>
  <c r="F216" i="18" s="1"/>
  <c r="X40" i="12"/>
  <c r="J125" i="18" s="1"/>
  <c r="R40" i="12"/>
  <c r="H125" i="18" s="1"/>
  <c r="U40" i="12"/>
  <c r="I125" i="18" s="1"/>
  <c r="L40" i="12"/>
  <c r="F125" i="18" s="1"/>
  <c r="I40" i="12"/>
  <c r="D124" i="18" s="1"/>
  <c r="K124" i="18" s="1"/>
  <c r="F40" i="12"/>
  <c r="E125" i="18" s="1"/>
  <c r="O40" i="12"/>
  <c r="G125" i="18" s="1"/>
  <c r="O75" i="12"/>
  <c r="G220" i="18" s="1"/>
  <c r="I75" i="12"/>
  <c r="D219" i="18" s="1"/>
  <c r="K219" i="18" s="1"/>
  <c r="F75" i="12"/>
  <c r="E220" i="18" s="1"/>
  <c r="L75" i="12"/>
  <c r="F220" i="18" s="1"/>
  <c r="R75" i="12"/>
  <c r="H220" i="18" s="1"/>
  <c r="U75" i="12"/>
  <c r="I220" i="18" s="1"/>
  <c r="X75" i="12"/>
  <c r="J220" i="18" s="1"/>
  <c r="AG39" i="12"/>
  <c r="J116" i="18" s="1"/>
  <c r="O39" i="12"/>
  <c r="F116" i="18" s="1"/>
  <c r="AD39" i="12"/>
  <c r="I116" i="18" s="1"/>
  <c r="R39" i="12"/>
  <c r="AA39" i="12"/>
  <c r="H116" i="18" s="1"/>
  <c r="X39" i="12"/>
  <c r="F39" i="12"/>
  <c r="E116" i="18" s="1"/>
  <c r="U39" i="12"/>
  <c r="G116" i="18" s="1"/>
  <c r="L39" i="12"/>
  <c r="I39" i="12"/>
  <c r="D115" i="18" s="1"/>
  <c r="K115" i="18" s="1"/>
  <c r="I74" i="12"/>
  <c r="D217" i="18" s="1"/>
  <c r="K217" i="18" s="1"/>
  <c r="F74" i="12"/>
  <c r="E218" i="18" s="1"/>
  <c r="L74" i="12"/>
  <c r="F218" i="18" s="1"/>
  <c r="U74" i="12"/>
  <c r="I218" i="18" s="1"/>
  <c r="O74" i="12"/>
  <c r="G218" i="18" s="1"/>
  <c r="X74" i="12"/>
  <c r="J218" i="18" s="1"/>
  <c r="R74" i="12"/>
  <c r="H218" i="18" s="1"/>
  <c r="R62" i="12"/>
  <c r="H183" i="18" s="1"/>
  <c r="I62" i="12"/>
  <c r="D182" i="18" s="1"/>
  <c r="K182" i="18" s="1"/>
  <c r="U62" i="12"/>
  <c r="I183" i="18" s="1"/>
  <c r="F62" i="12"/>
  <c r="E183" i="18" s="1"/>
  <c r="L62" i="12"/>
  <c r="F183" i="18" s="1"/>
  <c r="O62" i="12"/>
  <c r="G183" i="18" s="1"/>
  <c r="X62" i="12"/>
  <c r="J183" i="18" s="1"/>
  <c r="L53" i="12"/>
  <c r="F154" i="18" s="1"/>
  <c r="O53" i="12"/>
  <c r="G154" i="18" s="1"/>
  <c r="R53" i="12"/>
  <c r="H154" i="18" s="1"/>
  <c r="F53" i="12"/>
  <c r="E154" i="18" s="1"/>
  <c r="I53" i="12"/>
  <c r="D153" i="18" s="1"/>
  <c r="K153" i="18" s="1"/>
  <c r="X53" i="12"/>
  <c r="J154" i="18" s="1"/>
  <c r="U53" i="12"/>
  <c r="I154" i="18" s="1"/>
  <c r="I13" i="12"/>
  <c r="D44" i="18" s="1"/>
  <c r="K44" i="18" s="1"/>
  <c r="O13" i="12"/>
  <c r="G45" i="18" s="1"/>
  <c r="L13" i="12"/>
  <c r="F45" i="18" s="1"/>
  <c r="R13" i="12"/>
  <c r="H45" i="18" s="1"/>
  <c r="U13" i="12"/>
  <c r="I45" i="18" s="1"/>
  <c r="X13" i="12"/>
  <c r="J45" i="18" s="1"/>
  <c r="F13" i="12"/>
  <c r="E45" i="18" s="1"/>
  <c r="R43" i="12"/>
  <c r="H132" i="18" s="1"/>
  <c r="O43" i="12"/>
  <c r="G132" i="18" s="1"/>
  <c r="I43" i="12"/>
  <c r="D131" i="18" s="1"/>
  <c r="K131" i="18" s="1"/>
  <c r="U43" i="12"/>
  <c r="I132" i="18" s="1"/>
  <c r="X43" i="12"/>
  <c r="J132" i="18" s="1"/>
  <c r="L43" i="12"/>
  <c r="F132" i="18" s="1"/>
  <c r="F43" i="12"/>
  <c r="E132" i="18" s="1"/>
  <c r="L18" i="12"/>
  <c r="F55" i="18" s="1"/>
  <c r="R18" i="12"/>
  <c r="H55" i="18" s="1"/>
  <c r="X18" i="12"/>
  <c r="J55" i="18" s="1"/>
  <c r="U18" i="12"/>
  <c r="I55" i="18" s="1"/>
  <c r="F18" i="12"/>
  <c r="E55" i="18" s="1"/>
  <c r="I18" i="12"/>
  <c r="D54" i="18" s="1"/>
  <c r="K54" i="18" s="1"/>
  <c r="O18" i="12"/>
  <c r="G55" i="18" s="1"/>
  <c r="R45" i="12"/>
  <c r="H137" i="18" s="1"/>
  <c r="O45" i="12"/>
  <c r="G137" i="18" s="1"/>
  <c r="L45" i="12"/>
  <c r="F137" i="18" s="1"/>
  <c r="X45" i="12"/>
  <c r="J137" i="18" s="1"/>
  <c r="I45" i="12"/>
  <c r="D136" i="18" s="1"/>
  <c r="K136" i="18" s="1"/>
  <c r="F45" i="12"/>
  <c r="E137" i="18" s="1"/>
  <c r="U45" i="12"/>
  <c r="I137" i="18" s="1"/>
  <c r="AG77" i="12"/>
  <c r="J227" i="18" s="1"/>
  <c r="AA77" i="12"/>
  <c r="H227" i="18" s="1"/>
  <c r="U77" i="12"/>
  <c r="G227" i="18" s="1"/>
  <c r="R77" i="12"/>
  <c r="L77" i="12"/>
  <c r="X77" i="12"/>
  <c r="AD77" i="12"/>
  <c r="I227" i="18" s="1"/>
  <c r="I77" i="12"/>
  <c r="D226" i="18" s="1"/>
  <c r="K226" i="18" s="1"/>
  <c r="O77" i="12"/>
  <c r="F227" i="18" s="1"/>
  <c r="F77" i="12"/>
  <c r="E227" i="18" s="1"/>
  <c r="I65" i="12"/>
  <c r="D191" i="18" s="1"/>
  <c r="K191" i="18" s="1"/>
  <c r="U65" i="12"/>
  <c r="G192" i="18" s="1"/>
  <c r="F65" i="12"/>
  <c r="E192" i="18" s="1"/>
  <c r="R65" i="12"/>
  <c r="O65" i="12"/>
  <c r="F192" i="18" s="1"/>
  <c r="AG65" i="12"/>
  <c r="J192" i="18" s="1"/>
  <c r="L65" i="12"/>
  <c r="AD65" i="12"/>
  <c r="I192" i="18" s="1"/>
  <c r="AA65" i="12"/>
  <c r="H192" i="18" s="1"/>
  <c r="X65" i="12"/>
  <c r="L79" i="12"/>
  <c r="F238" i="18" s="1"/>
  <c r="X79" i="12"/>
  <c r="J238" i="18" s="1"/>
  <c r="I79" i="12"/>
  <c r="D237" i="18" s="1"/>
  <c r="K237" i="18" s="1"/>
  <c r="R79" i="12"/>
  <c r="H238" i="18" s="1"/>
  <c r="F79" i="12"/>
  <c r="E238" i="18" s="1"/>
  <c r="O79" i="12"/>
  <c r="G238" i="18" s="1"/>
  <c r="U79" i="12"/>
  <c r="I238" i="18" s="1"/>
  <c r="O22" i="12"/>
  <c r="G64" i="18" s="1"/>
  <c r="X22" i="12"/>
  <c r="J64" i="18" s="1"/>
  <c r="I22" i="12"/>
  <c r="D63" i="18" s="1"/>
  <c r="K63" i="18" s="1"/>
  <c r="F22" i="12"/>
  <c r="E64" i="18" s="1"/>
  <c r="L22" i="12"/>
  <c r="F64" i="18" s="1"/>
  <c r="U22" i="12"/>
  <c r="I64" i="18" s="1"/>
  <c r="R22" i="12"/>
  <c r="H64" i="18" s="1"/>
  <c r="O46" i="12"/>
  <c r="G139" i="18" s="1"/>
  <c r="L46" i="12"/>
  <c r="F139" i="18" s="1"/>
  <c r="X46" i="12"/>
  <c r="J139" i="18" s="1"/>
  <c r="U46" i="12"/>
  <c r="I139" i="18" s="1"/>
  <c r="F46" i="12"/>
  <c r="E139" i="18" s="1"/>
  <c r="I46" i="12"/>
  <c r="D138" i="18" s="1"/>
  <c r="K138" i="18" s="1"/>
  <c r="R46" i="12"/>
  <c r="H139" i="18" s="1"/>
  <c r="F24" i="12"/>
  <c r="E70" i="18" s="1"/>
  <c r="I24" i="12"/>
  <c r="D69" i="18" s="1"/>
  <c r="K69" i="18" s="1"/>
  <c r="U24" i="12"/>
  <c r="I70" i="18" s="1"/>
  <c r="O24" i="12"/>
  <c r="G70" i="18" s="1"/>
  <c r="R24" i="12"/>
  <c r="H70" i="18" s="1"/>
  <c r="L24" i="12"/>
  <c r="F70" i="18" s="1"/>
  <c r="X24" i="12"/>
  <c r="J70" i="18" s="1"/>
  <c r="R51" i="12"/>
  <c r="H150" i="18" s="1"/>
  <c r="I51" i="12"/>
  <c r="D149" i="18" s="1"/>
  <c r="K149" i="18" s="1"/>
  <c r="L51" i="12"/>
  <c r="F150" i="18" s="1"/>
  <c r="X51" i="12"/>
  <c r="J150" i="18" s="1"/>
  <c r="F51" i="12"/>
  <c r="E150" i="18" s="1"/>
  <c r="O51" i="12"/>
  <c r="G150" i="18" s="1"/>
  <c r="U51" i="12"/>
  <c r="I150" i="18" s="1"/>
  <c r="R82" i="12"/>
  <c r="H244" i="18" s="1"/>
  <c r="U82" i="12"/>
  <c r="I244" i="18" s="1"/>
  <c r="F82" i="12"/>
  <c r="E244" i="18" s="1"/>
  <c r="O82" i="12"/>
  <c r="G244" i="18" s="1"/>
  <c r="L82" i="12"/>
  <c r="F244" i="18" s="1"/>
  <c r="X82" i="12"/>
  <c r="J244" i="18" s="1"/>
  <c r="I82" i="12"/>
  <c r="D243" i="18" s="1"/>
  <c r="K243" i="18" s="1"/>
  <c r="U25" i="12"/>
  <c r="I72" i="18" s="1"/>
  <c r="L25" i="12"/>
  <c r="F72" i="18" s="1"/>
  <c r="O25" i="12"/>
  <c r="G72" i="18" s="1"/>
  <c r="R25" i="12"/>
  <c r="H72" i="18" s="1"/>
  <c r="F25" i="12"/>
  <c r="E72" i="18" s="1"/>
  <c r="I25" i="12"/>
  <c r="D71" i="18" s="1"/>
  <c r="K71" i="18" s="1"/>
  <c r="X25" i="12"/>
  <c r="J72" i="18" s="1"/>
  <c r="U49" i="12"/>
  <c r="I146" i="18" s="1"/>
  <c r="R49" i="12"/>
  <c r="H146" i="18" s="1"/>
  <c r="O49" i="12"/>
  <c r="G146" i="18" s="1"/>
  <c r="F49" i="12"/>
  <c r="E146" i="18" s="1"/>
  <c r="L49" i="12"/>
  <c r="F146" i="18" s="1"/>
  <c r="I49" i="12"/>
  <c r="D145" i="18" s="1"/>
  <c r="K145" i="18" s="1"/>
  <c r="X49" i="12"/>
  <c r="J146" i="18" s="1"/>
  <c r="I27" i="12"/>
  <c r="D85" i="18" s="1"/>
  <c r="K85" i="18" s="1"/>
  <c r="U27" i="12"/>
  <c r="I86" i="18" s="1"/>
  <c r="L27" i="12"/>
  <c r="F86" i="18" s="1"/>
  <c r="O27" i="12"/>
  <c r="G86" i="18" s="1"/>
  <c r="R27" i="12"/>
  <c r="H86" i="18" s="1"/>
  <c r="F27" i="12"/>
  <c r="E86" i="18" s="1"/>
  <c r="X27" i="12"/>
  <c r="J86" i="18" s="1"/>
  <c r="O3" i="12"/>
  <c r="G13" i="18" s="1"/>
  <c r="U3" i="12"/>
  <c r="I13" i="18" s="1"/>
  <c r="X3" i="12"/>
  <c r="J13" i="18" s="1"/>
  <c r="I3" i="12"/>
  <c r="R3" i="12"/>
  <c r="H13" i="18" s="1"/>
  <c r="F3" i="12"/>
  <c r="E13" i="18" s="1"/>
  <c r="F5" i="12"/>
  <c r="E17" i="18" s="1"/>
  <c r="R5" i="12"/>
  <c r="H17" i="18" s="1"/>
  <c r="U5" i="12"/>
  <c r="I17" i="18" s="1"/>
  <c r="L5" i="12"/>
  <c r="F17" i="18" s="1"/>
  <c r="I5" i="12"/>
  <c r="D16" i="18" s="1"/>
  <c r="K16" i="18" s="1"/>
  <c r="O5" i="12"/>
  <c r="G17" i="18" s="1"/>
  <c r="X5" i="12"/>
  <c r="J17" i="18" s="1"/>
  <c r="X9" i="12"/>
  <c r="J26" i="18" s="1"/>
  <c r="L9" i="12"/>
  <c r="F26" i="18" s="1"/>
  <c r="R9" i="12"/>
  <c r="H26" i="18" s="1"/>
  <c r="F9" i="12"/>
  <c r="E26" i="18" s="1"/>
  <c r="O9" i="12"/>
  <c r="G26" i="18" s="1"/>
  <c r="I9" i="12"/>
  <c r="D25" i="18" s="1"/>
  <c r="K25" i="18" s="1"/>
  <c r="U9" i="12"/>
  <c r="I26" i="18" s="1"/>
  <c r="L8" i="12"/>
  <c r="F23" i="18" s="1"/>
  <c r="U8" i="12"/>
  <c r="I23" i="18" s="1"/>
  <c r="F8" i="12"/>
  <c r="E23" i="18" s="1"/>
  <c r="I8" i="12"/>
  <c r="D22" i="18" s="1"/>
  <c r="K22" i="18" s="1"/>
  <c r="X8" i="12"/>
  <c r="J23" i="18" s="1"/>
  <c r="O8" i="12"/>
  <c r="G23" i="18" s="1"/>
  <c r="R8" i="12"/>
  <c r="H23" i="18" s="1"/>
  <c r="U85" i="12"/>
  <c r="I250" i="18" s="1"/>
  <c r="R85" i="12"/>
  <c r="H250" i="18" s="1"/>
  <c r="O85" i="12"/>
  <c r="G250" i="18" s="1"/>
  <c r="I85" i="12"/>
  <c r="D249" i="18" s="1"/>
  <c r="K249" i="18" s="1"/>
  <c r="L85" i="12"/>
  <c r="F250" i="18" s="1"/>
  <c r="F85" i="12"/>
  <c r="E250" i="18" s="1"/>
  <c r="X85" i="12"/>
  <c r="J250" i="18" s="1"/>
  <c r="F31" i="12"/>
  <c r="E95" i="18" s="1"/>
  <c r="O31" i="12"/>
  <c r="G95" i="18" s="1"/>
  <c r="R31" i="12"/>
  <c r="H95" i="18" s="1"/>
  <c r="U31" i="12"/>
  <c r="I95" i="18" s="1"/>
  <c r="I31" i="12"/>
  <c r="D94" i="18" s="1"/>
  <c r="K94" i="18" s="1"/>
  <c r="L31" i="12"/>
  <c r="F95" i="18" s="1"/>
  <c r="X31" i="12"/>
  <c r="J95" i="18" s="1"/>
  <c r="R52" i="12"/>
  <c r="H152" i="18" s="1"/>
  <c r="F52" i="12"/>
  <c r="E152" i="18" s="1"/>
  <c r="I52" i="12"/>
  <c r="D151" i="18" s="1"/>
  <c r="K151" i="18" s="1"/>
  <c r="U52" i="12"/>
  <c r="I152" i="18" s="1"/>
  <c r="L52" i="12"/>
  <c r="F152" i="18" s="1"/>
  <c r="X52" i="12"/>
  <c r="J152" i="18" s="1"/>
  <c r="O52" i="12"/>
  <c r="G152" i="18" s="1"/>
  <c r="F30" i="12"/>
  <c r="E93" i="18" s="1"/>
  <c r="L30" i="12"/>
  <c r="F93" i="18" s="1"/>
  <c r="O30" i="12"/>
  <c r="G93" i="18" s="1"/>
  <c r="U30" i="12"/>
  <c r="I93" i="18" s="1"/>
  <c r="I30" i="12"/>
  <c r="D92" i="18" s="1"/>
  <c r="K92" i="18" s="1"/>
  <c r="X30" i="12"/>
  <c r="J93" i="18" s="1"/>
  <c r="R30" i="12"/>
  <c r="H93" i="18" s="1"/>
  <c r="O83" i="12"/>
  <c r="G246" i="18" s="1"/>
  <c r="U83" i="12"/>
  <c r="I246" i="18" s="1"/>
  <c r="R83" i="12"/>
  <c r="H246" i="18" s="1"/>
  <c r="L83" i="12"/>
  <c r="F246" i="18" s="1"/>
  <c r="I83" i="12"/>
  <c r="D245" i="18" s="1"/>
  <c r="K245" i="18" s="1"/>
  <c r="F83" i="12"/>
  <c r="E246" i="18" s="1"/>
  <c r="X83" i="12"/>
  <c r="J246" i="18" s="1"/>
  <c r="X21" i="12"/>
  <c r="J62" i="18" s="1"/>
  <c r="L21" i="12"/>
  <c r="F62" i="18" s="1"/>
  <c r="F21" i="12"/>
  <c r="E62" i="18" s="1"/>
  <c r="U21" i="12"/>
  <c r="I62" i="18" s="1"/>
  <c r="R21" i="12"/>
  <c r="H62" i="18" s="1"/>
  <c r="O21" i="12"/>
  <c r="G62" i="18" s="1"/>
  <c r="I21" i="12"/>
  <c r="D61" i="18" s="1"/>
  <c r="K61" i="18" s="1"/>
  <c r="AG12" i="12"/>
  <c r="J36" i="18" s="1"/>
  <c r="F12" i="12"/>
  <c r="E36" i="18" s="1"/>
  <c r="O12" i="12"/>
  <c r="F36" i="18" s="1"/>
  <c r="L12" i="12"/>
  <c r="I12" i="12"/>
  <c r="D35" i="18" s="1"/>
  <c r="K35" i="18" s="1"/>
  <c r="AD12" i="12"/>
  <c r="I36" i="18" s="1"/>
  <c r="U12" i="12"/>
  <c r="G36" i="18" s="1"/>
  <c r="AA12" i="12"/>
  <c r="H36" i="18" s="1"/>
  <c r="X12" i="12"/>
  <c r="R12" i="12"/>
  <c r="F11" i="12"/>
  <c r="E31" i="18" s="1"/>
  <c r="X11" i="12"/>
  <c r="J31" i="18" s="1"/>
  <c r="R11" i="12"/>
  <c r="H31" i="18" s="1"/>
  <c r="O11" i="12"/>
  <c r="G31" i="18" s="1"/>
  <c r="I11" i="12"/>
  <c r="D30" i="18" s="1"/>
  <c r="K30" i="18" s="1"/>
  <c r="L11" i="12"/>
  <c r="F31" i="18" s="1"/>
  <c r="U11" i="12"/>
  <c r="I31" i="18" s="1"/>
  <c r="O58" i="12"/>
  <c r="G174" i="18" s="1"/>
  <c r="I58" i="12"/>
  <c r="D173" i="18" s="1"/>
  <c r="K173" i="18" s="1"/>
  <c r="R58" i="12"/>
  <c r="H174" i="18" s="1"/>
  <c r="L58" i="12"/>
  <c r="F174" i="18" s="1"/>
  <c r="U58" i="12"/>
  <c r="I174" i="18" s="1"/>
  <c r="F58" i="12"/>
  <c r="E174" i="18" s="1"/>
  <c r="X58" i="12"/>
  <c r="J174" i="18" s="1"/>
  <c r="AD55" i="12"/>
  <c r="I161" i="18" s="1"/>
  <c r="O55" i="12"/>
  <c r="F161" i="18" s="1"/>
  <c r="L55" i="12"/>
  <c r="AA55" i="12"/>
  <c r="H161" i="18" s="1"/>
  <c r="AG55" i="12"/>
  <c r="J161" i="18" s="1"/>
  <c r="X55" i="12"/>
  <c r="F55" i="12"/>
  <c r="E161" i="18" s="1"/>
  <c r="R55" i="12"/>
  <c r="I55" i="12"/>
  <c r="D160" i="18" s="1"/>
  <c r="K160" i="18" s="1"/>
  <c r="U55" i="12"/>
  <c r="G161" i="18" s="1"/>
  <c r="I57" i="12"/>
  <c r="D171" i="18" s="1"/>
  <c r="K171" i="18" s="1"/>
  <c r="U57" i="12"/>
  <c r="I172" i="18" s="1"/>
  <c r="R57" i="12"/>
  <c r="H172" i="18" s="1"/>
  <c r="O57" i="12"/>
  <c r="G172" i="18" s="1"/>
  <c r="F57" i="12"/>
  <c r="E172" i="18" s="1"/>
  <c r="L57" i="12"/>
  <c r="F172" i="18" s="1"/>
  <c r="X57" i="12"/>
  <c r="J172" i="18" s="1"/>
  <c r="F10" i="9"/>
  <c r="F71" i="9"/>
  <c r="F76" i="9"/>
  <c r="F22" i="9"/>
  <c r="F60" i="9"/>
  <c r="F30" i="9"/>
  <c r="F35" i="9"/>
  <c r="F4" i="9"/>
  <c r="F70" i="9"/>
  <c r="F41" i="9"/>
  <c r="F84" i="9"/>
  <c r="F34" i="9"/>
  <c r="F72" i="9"/>
  <c r="F42" i="9"/>
  <c r="F65" i="9"/>
  <c r="F53" i="9"/>
  <c r="F78" i="9"/>
  <c r="F77" i="9"/>
  <c r="F66" i="9"/>
  <c r="F29" i="9"/>
  <c r="F47" i="9"/>
  <c r="F58" i="9"/>
  <c r="F40" i="9"/>
  <c r="F24" i="9"/>
  <c r="F64" i="9"/>
  <c r="F82" i="9"/>
  <c r="F54" i="9"/>
  <c r="F36" i="9"/>
  <c r="F83" i="9"/>
  <c r="F18" i="9"/>
  <c r="F17" i="9"/>
  <c r="F6" i="9"/>
  <c r="D255" i="18" l="1"/>
  <c r="K255" i="18" s="1"/>
  <c r="K258" i="18" s="1"/>
  <c r="K259" i="18" s="1"/>
  <c r="K118" i="18"/>
  <c r="K119" i="18" s="1"/>
  <c r="K163" i="18"/>
  <c r="K164" i="18" s="1"/>
  <c r="K194" i="18"/>
  <c r="K195" i="18" s="1"/>
  <c r="K79" i="18"/>
  <c r="K80" i="18" s="1"/>
  <c r="K229" i="18"/>
  <c r="K230" i="18" s="1"/>
  <c r="D19" i="18"/>
  <c r="D12" i="18"/>
  <c r="A263" i="18" s="1"/>
  <c r="D15" i="18"/>
  <c r="D31" i="18"/>
  <c r="D23" i="18"/>
  <c r="D26" i="18"/>
  <c r="D45" i="18"/>
  <c r="J3" i="12"/>
  <c r="J49" i="12"/>
  <c r="J12" i="12"/>
  <c r="J30" i="12"/>
  <c r="J5" i="12"/>
  <c r="J75" i="12"/>
  <c r="J34" i="12"/>
  <c r="J4" i="12"/>
  <c r="J42" i="12"/>
  <c r="J66" i="12"/>
  <c r="J47" i="12"/>
  <c r="J6" i="12"/>
  <c r="J86" i="12"/>
  <c r="J16" i="12"/>
  <c r="J82" i="12"/>
  <c r="J22" i="12"/>
  <c r="J45" i="12"/>
  <c r="J73" i="12"/>
  <c r="J71" i="12"/>
  <c r="J26" i="12"/>
  <c r="J15" i="12"/>
  <c r="J23" i="12"/>
  <c r="J17" i="12"/>
  <c r="J57" i="12"/>
  <c r="J9" i="12"/>
  <c r="J51" i="12"/>
  <c r="J46" i="12"/>
  <c r="J77" i="12"/>
  <c r="J36" i="12"/>
  <c r="J78" i="12"/>
  <c r="J37" i="12"/>
  <c r="J61" i="12"/>
  <c r="J44" i="12"/>
  <c r="J29" i="12"/>
  <c r="J11" i="12"/>
  <c r="J85" i="12"/>
  <c r="J83" i="12"/>
  <c r="J31" i="12"/>
  <c r="J55" i="12"/>
  <c r="J40" i="12"/>
  <c r="J63" i="12"/>
  <c r="J81" i="12"/>
  <c r="J60" i="12"/>
  <c r="J21" i="12"/>
  <c r="J13" i="12"/>
  <c r="J74" i="12"/>
  <c r="J68" i="12"/>
  <c r="J7" i="12"/>
  <c r="J48" i="12"/>
  <c r="J32" i="12"/>
  <c r="J33" i="12"/>
  <c r="J76" i="12"/>
  <c r="J50" i="12"/>
  <c r="J80" i="12"/>
  <c r="J27" i="12"/>
  <c r="J43" i="12"/>
  <c r="J39" i="12"/>
  <c r="J59" i="12"/>
  <c r="J56" i="12"/>
  <c r="J69" i="12"/>
  <c r="J28" i="12"/>
  <c r="J10" i="12"/>
  <c r="J8" i="12"/>
  <c r="J18" i="12"/>
  <c r="J62" i="12"/>
  <c r="J41" i="12"/>
  <c r="J64" i="12"/>
  <c r="J52" i="12"/>
  <c r="J79" i="12"/>
  <c r="J72" i="12"/>
  <c r="J38" i="12"/>
  <c r="J84" i="12"/>
  <c r="J70" i="12"/>
  <c r="J67" i="12"/>
  <c r="J14" i="12"/>
  <c r="J25" i="12"/>
  <c r="J58" i="12"/>
  <c r="J53" i="12"/>
  <c r="J24" i="12"/>
  <c r="J65" i="12"/>
  <c r="J35" i="12"/>
  <c r="J54" i="12"/>
  <c r="J19" i="12"/>
  <c r="J20" i="12"/>
  <c r="K12" i="18" l="1"/>
  <c r="K38" i="18" s="1"/>
  <c r="K39" i="18" s="1"/>
  <c r="G263" i="18" s="1"/>
</calcChain>
</file>

<file path=xl/sharedStrings.xml><?xml version="1.0" encoding="utf-8"?>
<sst xmlns="http://schemas.openxmlformats.org/spreadsheetml/2006/main" count="905" uniqueCount="301">
  <si>
    <t xml:space="preserve">Area 1: Court Leadership </t>
  </si>
  <si>
    <t>Court Leadership</t>
  </si>
  <si>
    <t>1.1</t>
  </si>
  <si>
    <t>Our court leaders have defined the vision, mission and core values of our courts.</t>
  </si>
  <si>
    <t>Our court leaders communicate the vision, mission and core values to all staff and stakeholders.</t>
  </si>
  <si>
    <t>Our court leaders communicate important information to our judges and court staff in a timely manner.</t>
  </si>
  <si>
    <t>Our court leaders demonstrate the core values of the courts.</t>
  </si>
  <si>
    <t>1.6</t>
  </si>
  <si>
    <t>Our court leaders identify future court leaders and develop their leadership skills</t>
  </si>
  <si>
    <t>Court Culture</t>
  </si>
  <si>
    <t>1.7</t>
  </si>
  <si>
    <t>We have developed a court culture consistent with our court values.</t>
  </si>
  <si>
    <t>1.8</t>
  </si>
  <si>
    <t xml:space="preserve">Our judges and court staff adhere to the applicable code of ethics and code of conduct. </t>
  </si>
  <si>
    <t>Court Governance</t>
  </si>
  <si>
    <t>1.9</t>
  </si>
  <si>
    <t>1.10</t>
  </si>
  <si>
    <t xml:space="preserve">Area 2:  Strategic Court Management </t>
  </si>
  <si>
    <t>Development and Implementation of Strategies and Policies</t>
  </si>
  <si>
    <t xml:space="preserve">We develop and implement short-term and long-term strategies that align with our vision, mission and core values. </t>
  </si>
  <si>
    <t>We develop and implement judicial and court policies to support our short-term and long-term strategies.</t>
  </si>
  <si>
    <t xml:space="preserve">We involve our judges and court staff in developing and implementing the court’s strategies and policies. </t>
  </si>
  <si>
    <t>We communicate relevant policies and monitor compliance.</t>
  </si>
  <si>
    <t xml:space="preserve">We have a risk management plan which is communicated to relevant stakeholders. </t>
  </si>
  <si>
    <t xml:space="preserve">We have a process for the regular review and monitoring of our strategies and policies. </t>
  </si>
  <si>
    <t>Performance Setting and Measurement</t>
  </si>
  <si>
    <t xml:space="preserve">We set timelines and service delivery standards for case management, which aim to meet and exceed court user expectations. </t>
  </si>
  <si>
    <t xml:space="preserve">We regularly measure our performance against these timelines and service delivery standards. </t>
  </si>
  <si>
    <t>2.10</t>
  </si>
  <si>
    <t xml:space="preserve">We use performance measurement data to improve our procedures and processes. </t>
  </si>
  <si>
    <t>We publish our performance against timelines and service delivery standards, and other benchmarks.</t>
  </si>
  <si>
    <t>Knowledge Management and Analysis</t>
  </si>
  <si>
    <t xml:space="preserve">We collect, manage, and provide our judges with information that is necessary for fair decision making. </t>
  </si>
  <si>
    <t xml:space="preserve">We use data in our review of court processes and court user profile to deliver better services. </t>
  </si>
  <si>
    <t>Effectiveness of Court Strategies</t>
  </si>
  <si>
    <t>Area 3: Court Workforce</t>
  </si>
  <si>
    <t>Workforce Management</t>
  </si>
  <si>
    <t xml:space="preserve">We manage the workload of our judges and court staff so that cases are processed on time and to a high standard. </t>
  </si>
  <si>
    <t xml:space="preserve">We predict and manage our workforce requirements to meet anticipated workloads. </t>
  </si>
  <si>
    <t>Workforce Training and Development</t>
  </si>
  <si>
    <t xml:space="preserve">We identify the training needs of our judges and court staff, and put in place training programmes that meet those needs. </t>
  </si>
  <si>
    <t>We have a continuing professional development programme for our judges and court staff.</t>
  </si>
  <si>
    <t xml:space="preserve">Our judges and court staff learn from and communicate with each other. </t>
  </si>
  <si>
    <t>Workforce Engagement and Well-being</t>
  </si>
  <si>
    <t>We regularly obtain feedback from our judges and court staff.</t>
  </si>
  <si>
    <t>Our courts encourage judges and court staff to contribute to the community</t>
  </si>
  <si>
    <t>Workforce Performance and Recognition</t>
  </si>
  <si>
    <t>3.10</t>
  </si>
  <si>
    <t xml:space="preserve">We adopt a transparent and merit-based system to recognise our judges and court staff. </t>
  </si>
  <si>
    <t>3.11</t>
  </si>
  <si>
    <t xml:space="preserve">We adopt a transparent and merit-based system for the appointment and promotion of our judges and court staff. </t>
  </si>
  <si>
    <t>3.12</t>
  </si>
  <si>
    <t xml:space="preserve">We adopt a fair process for the dismissal and discipline of our judges and court staff. </t>
  </si>
  <si>
    <t>Effectiveness of Court Workforce</t>
  </si>
  <si>
    <t>3.13</t>
  </si>
  <si>
    <t>Area 4: Court Infrastructure, Proceedings and Processes</t>
  </si>
  <si>
    <t>Courtrooms</t>
  </si>
  <si>
    <t>We have sufficient courtrooms to permit the timely processing of cases.</t>
  </si>
  <si>
    <t xml:space="preserve">Our courtrooms represent a trusted and protective environment for court proceedings to be held. </t>
  </si>
  <si>
    <t>Court Records</t>
  </si>
  <si>
    <t>Our court records and case files (both hard copy and electronic) are complete, accurate, and easily retrievable.</t>
  </si>
  <si>
    <t>We put in place security and data integrity measures to ensure court records and case files (both hard copy and electronic) are properly safeguarded.</t>
  </si>
  <si>
    <t xml:space="preserve">Our reasons for decisions are clear. </t>
  </si>
  <si>
    <t>Court Proceedings and Processes</t>
  </si>
  <si>
    <t>We manage cases against benchmarks to ensure that cases are processed on time and to a high standard.</t>
  </si>
  <si>
    <t xml:space="preserve">We regularly review our processes and procedures (including the role of judges and court staff) to ensure that they are efficient. </t>
  </si>
  <si>
    <t>We provide alternative dispute resolution services to allow court users to resolve disputes amicably and at affordable fees.</t>
  </si>
  <si>
    <t>We explore the use of therapeutic or problem-solving approaches in suitable cases.</t>
  </si>
  <si>
    <t>Innovation</t>
  </si>
  <si>
    <t>4.10</t>
  </si>
  <si>
    <t xml:space="preserve">Our court innovation process is aligned with our vision, mission and core values. </t>
  </si>
  <si>
    <t>We have a policy and procedure in place to generate, gather and screen innovative ideas.</t>
  </si>
  <si>
    <t xml:space="preserve">We evaluate and improve the court innovation process on a regular basis. </t>
  </si>
  <si>
    <t xml:space="preserve">We engage, train and recognise our judges and court staff for their court innovation efforts. </t>
  </si>
  <si>
    <t xml:space="preserve">We monitor performance of other courts to identify improvements and initiatives which are suitable to our court </t>
  </si>
  <si>
    <t>Effectiveness of Court Infrastructure, Proceedings and Processes</t>
  </si>
  <si>
    <t>Area 5: Court User Engagement</t>
  </si>
  <si>
    <t>Court User Feedback</t>
  </si>
  <si>
    <t>We regularly obtain feedback to understand our court user demographic and their requirements.</t>
  </si>
  <si>
    <t>We regularly use feedback to measure satisfaction of all court users.</t>
  </si>
  <si>
    <t xml:space="preserve">We regularly use the feedback collected to identify areas of improvement, and improve our services to all court users. </t>
  </si>
  <si>
    <t>We obtain feedback on whether our court users understand the court programmes and services experienced.</t>
  </si>
  <si>
    <t>Communication to Court Users</t>
  </si>
  <si>
    <t>We report publicly on changes we implement in response to the results of surveys.</t>
  </si>
  <si>
    <t>We publish information on court procedures and fees, as well as the details of our services.</t>
  </si>
  <si>
    <t>We regularly engage court users and the public, and our judges and court staff are actively involved in the engagement process.</t>
  </si>
  <si>
    <t>We listen to court users and treat them with respect.</t>
  </si>
  <si>
    <t>We ensure that all court users are treated equally.</t>
  </si>
  <si>
    <t>5.10</t>
  </si>
  <si>
    <t xml:space="preserve">Based on the measures that we have adopted:
(a) There is a high level of court users’ satisfaction with the court’s administration of justice;
(b) There is a high level of court users’ satisfaction with the court’s services.  </t>
  </si>
  <si>
    <t>Area 6: Affordable and Accessible Court Services</t>
  </si>
  <si>
    <t>Affordable Court Services</t>
  </si>
  <si>
    <t>We regularly review court policies on court fees to ensure that court services are affordable.</t>
  </si>
  <si>
    <t>We work with stakeholders to provide affordable court services.</t>
  </si>
  <si>
    <t>We streamline processes to minimise costs to litigants.</t>
  </si>
  <si>
    <t>We have a clear policy on the charging of fees.</t>
  </si>
  <si>
    <t>Accessibility</t>
  </si>
  <si>
    <t>It is easy for court users to find and access the relevant courtroom.</t>
  </si>
  <si>
    <t>Our hours of operation make it easy for court users to carry out their business.</t>
  </si>
  <si>
    <t>We support court users with disabilities and provide them with access to the court and court services.</t>
  </si>
  <si>
    <t>Our website is easy to navigate, contains relevant information and is useful to users.</t>
  </si>
  <si>
    <t>We provide information to assist litigants without representation.</t>
  </si>
  <si>
    <t>6.10</t>
  </si>
  <si>
    <t>Language interpretation services are available to court users who require it.</t>
  </si>
  <si>
    <t>6.11</t>
  </si>
  <si>
    <t xml:space="preserve">We leverage technology to make court processes more efficient and to make court services more accessible. </t>
  </si>
  <si>
    <t xml:space="preserve">Effective Provision of Affordable and Accessible Court Services </t>
  </si>
  <si>
    <t>6.12</t>
  </si>
  <si>
    <t>Based on the measures that we have adopted:
(a) The cost to the litigants is affordable;
(b) There is a high level of access to justice.</t>
  </si>
  <si>
    <t>Area 7: Public Trust and Confidence</t>
  </si>
  <si>
    <t xml:space="preserve">Accountability and Transparency </t>
  </si>
  <si>
    <t xml:space="preserve">Our judgments are available to the public. </t>
  </si>
  <si>
    <t>We permit media access to and reporting of court proceedings.</t>
  </si>
  <si>
    <t>We respond to requests for information from court users in a timely manner.</t>
  </si>
  <si>
    <t>We have a policy that outlines the process for making and dealing with complaints.</t>
  </si>
  <si>
    <t>We report on complaints received and their resolution.</t>
  </si>
  <si>
    <t>We properly account for the fees and fines collected.</t>
  </si>
  <si>
    <t>Our accounts/expenditures are independently audited annually.</t>
  </si>
  <si>
    <t xml:space="preserve">Our published annual report includes:
a) Performance data;
b) Details of our purpose, role and procedures;
c) Information on recent court initiatives. </t>
  </si>
  <si>
    <t>Public Trust and Confidence</t>
  </si>
  <si>
    <t>Effective Public Trust and Confidence</t>
  </si>
  <si>
    <t>7.9</t>
  </si>
  <si>
    <t xml:space="preserve">Based on the measures that we have adopted:
(a) We resolve complaints received in a manner that is timely and procedurally fair;
(b) There is a high level of public trust and confidence in the fair administration of justice in our courts. </t>
  </si>
  <si>
    <t>Responses</t>
  </si>
  <si>
    <t>Statements</t>
  </si>
  <si>
    <t>Count: Question Responses</t>
  </si>
  <si>
    <t xml:space="preserve">Count: Questionnaires </t>
  </si>
  <si>
    <t>%</t>
  </si>
  <si>
    <t>Frequency</t>
  </si>
  <si>
    <t>% (Includes non-response)</t>
  </si>
  <si>
    <t>%  (does not include non-response)</t>
  </si>
  <si>
    <r>
      <rPr>
        <b/>
        <sz val="11"/>
        <color theme="1"/>
        <rFont val="Calibri"/>
        <family val="2"/>
        <scheme val="minor"/>
      </rPr>
      <t>Not including question</t>
    </r>
    <r>
      <rPr>
        <sz val="11"/>
        <color theme="1"/>
        <rFont val="Calibri"/>
        <family val="2"/>
        <scheme val="minor"/>
      </rPr>
      <t xml:space="preserve"> non-response: % is (Frequency of a "0")/(Count of Question responses)</t>
    </r>
  </si>
  <si>
    <t>Response Counts and Averages</t>
  </si>
  <si>
    <r>
      <rPr>
        <b/>
        <sz val="12"/>
        <color theme="1"/>
        <rFont val="Calibri"/>
        <family val="2"/>
        <scheme val="minor"/>
      </rPr>
      <t>0</t>
    </r>
    <r>
      <rPr>
        <sz val="11"/>
        <color theme="1"/>
        <rFont val="Calibri"/>
        <family val="2"/>
        <scheme val="minor"/>
      </rPr>
      <t xml:space="preserve">,  </t>
    </r>
    <r>
      <rPr>
        <b/>
        <sz val="11"/>
        <color theme="1"/>
        <rFont val="Calibri"/>
        <family val="2"/>
        <scheme val="minor"/>
      </rPr>
      <t xml:space="preserve">Not Assuming </t>
    </r>
    <r>
      <rPr>
        <sz val="11"/>
        <color theme="1"/>
        <rFont val="Calibri"/>
        <family val="2"/>
        <scheme val="minor"/>
      </rPr>
      <t>non-response is a "0"</t>
    </r>
  </si>
  <si>
    <r>
      <rPr>
        <b/>
        <sz val="12"/>
        <color theme="1"/>
        <rFont val="Calibri"/>
        <family val="2"/>
        <scheme val="minor"/>
      </rPr>
      <t xml:space="preserve">0, </t>
    </r>
    <r>
      <rPr>
        <b/>
        <sz val="11"/>
        <color theme="1"/>
        <rFont val="Calibri"/>
        <family val="2"/>
        <scheme val="minor"/>
      </rPr>
      <t>Assuming non-response is a "0"</t>
    </r>
    <r>
      <rPr>
        <sz val="11"/>
        <color theme="1"/>
        <rFont val="Calibri"/>
        <family val="2"/>
        <scheme val="minor"/>
      </rPr>
      <t xml:space="preserve"> answer: Frequency is the number of "0" and blank answers (only counted if any of the other questions in that row have been answered)</t>
    </r>
  </si>
  <si>
    <r>
      <rPr>
        <b/>
        <sz val="11"/>
        <color theme="1"/>
        <rFont val="Calibri"/>
        <family val="2"/>
        <scheme val="minor"/>
      </rPr>
      <t>Including</t>
    </r>
    <r>
      <rPr>
        <sz val="11"/>
        <color theme="1"/>
        <rFont val="Calibri"/>
        <family val="2"/>
        <scheme val="minor"/>
      </rPr>
      <t xml:space="preserve"> question non-response % is (Frequency of a "0")/(Count of questionnaires)</t>
    </r>
  </si>
  <si>
    <t>Unweighted Total Score</t>
  </si>
  <si>
    <t>Defined</t>
  </si>
  <si>
    <t>Integrated</t>
  </si>
  <si>
    <t>Refined</t>
  </si>
  <si>
    <t>Innovative</t>
  </si>
  <si>
    <t>Don't Know</t>
  </si>
  <si>
    <t>None</t>
  </si>
  <si>
    <t>Limited</t>
  </si>
  <si>
    <t>Fair</t>
  </si>
  <si>
    <t>Good</t>
  </si>
  <si>
    <t>Very Good</t>
  </si>
  <si>
    <t>Excellent</t>
  </si>
  <si>
    <t>Reactive</t>
  </si>
  <si>
    <t>Average 1 (includes non-response and "Don't Know")</t>
  </si>
  <si>
    <t>Average 2 (does not include non-response or "Don’t know")</t>
  </si>
  <si>
    <t>Respondent 1</t>
  </si>
  <si>
    <t>Respondent 2</t>
  </si>
  <si>
    <t>Respondent 3</t>
  </si>
  <si>
    <t>Respondent 4</t>
  </si>
  <si>
    <t>Respondent 5</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</si>
  <si>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</si>
  <si>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</si>
  <si>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</si>
  <si>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</si>
  <si>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</si>
  <si>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</si>
  <si>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</si>
  <si>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</si>
  <si>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</si>
  <si>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</si>
  <si>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</si>
  <si>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</si>
  <si>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</si>
  <si>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</si>
  <si>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</si>
  <si>
    <t>Respondent 21</t>
  </si>
  <si>
    <t>Respondent 22</t>
  </si>
  <si>
    <t>Respondent 23</t>
  </si>
  <si>
    <t>Respondent 24</t>
  </si>
  <si>
    <t>Respondent 25</t>
  </si>
  <si>
    <t>Respondent 26</t>
  </si>
  <si>
    <t>Respondent 27</t>
  </si>
  <si>
    <t>Respondent 28</t>
  </si>
  <si>
    <t>Respondent 29</t>
  </si>
  <si>
    <t>Respondent 30</t>
  </si>
  <si>
    <t>Respondent 31</t>
  </si>
  <si>
    <t>Respondent 32</t>
  </si>
  <si>
    <t>Respondent 33</t>
  </si>
  <si>
    <t>Respondent 34</t>
  </si>
  <si>
    <t>Respondent 35</t>
  </si>
  <si>
    <t>Respondent 36</t>
  </si>
  <si>
    <t>Respondent 37</t>
  </si>
  <si>
    <t>Respondent 38</t>
  </si>
  <si>
    <t>Respondent 39</t>
  </si>
  <si>
    <t>Respondent 40</t>
  </si>
  <si>
    <t>Respondent 41</t>
  </si>
  <si>
    <t>Respondent 42</t>
  </si>
  <si>
    <t>Respondent 43</t>
  </si>
  <si>
    <t>Respondent 44</t>
  </si>
  <si>
    <t>Respondent 45</t>
  </si>
  <si>
    <t>Respondent 46</t>
  </si>
  <si>
    <t>Respondent 47</t>
  </si>
  <si>
    <t>Respondent 48</t>
  </si>
  <si>
    <t>Respondent 49</t>
  </si>
  <si>
    <t>Respondent 50</t>
  </si>
  <si>
    <t>Respondent 51</t>
  </si>
  <si>
    <t>Respondent 52</t>
  </si>
  <si>
    <t>Respondent 53</t>
  </si>
  <si>
    <t>Respondent 54</t>
  </si>
  <si>
    <t>Respondent 55</t>
  </si>
  <si>
    <t>Respondent 56</t>
  </si>
  <si>
    <t>Respondent 57</t>
  </si>
  <si>
    <t>Respondent 58</t>
  </si>
  <si>
    <t>Respondent 59</t>
  </si>
  <si>
    <t>Respondent 60</t>
  </si>
  <si>
    <t>Respondent 61</t>
  </si>
  <si>
    <t>Respondent 62</t>
  </si>
  <si>
    <t>Respondent 63</t>
  </si>
  <si>
    <t>Respondent 64</t>
  </si>
  <si>
    <t>Respondent 65</t>
  </si>
  <si>
    <t>Respondent 66</t>
  </si>
  <si>
    <t>Respondent 67</t>
  </si>
  <si>
    <t>Respondent 68</t>
  </si>
  <si>
    <t>Respondent 69</t>
  </si>
  <si>
    <t>Respondent 70</t>
  </si>
  <si>
    <t>Respondent 71</t>
  </si>
  <si>
    <t>Respondent 72</t>
  </si>
  <si>
    <t>Respondent 73</t>
  </si>
  <si>
    <t>Respondent 74</t>
  </si>
  <si>
    <t>Respondent 75</t>
  </si>
  <si>
    <t>Respondent 76</t>
  </si>
  <si>
    <t>Respondent 77</t>
  </si>
  <si>
    <t>Respondent 78</t>
  </si>
  <si>
    <t>Respondent 79</t>
  </si>
  <si>
    <t>Respondent 80</t>
  </si>
  <si>
    <t>Respondent 81</t>
  </si>
  <si>
    <t>Respondent 82</t>
  </si>
  <si>
    <t>Respondent 83</t>
  </si>
  <si>
    <t>Respondent 84</t>
  </si>
  <si>
    <t>Respondent 85</t>
  </si>
  <si>
    <t>Respondent 86</t>
  </si>
  <si>
    <t>Respondent 87</t>
  </si>
  <si>
    <t>Respondent 88</t>
  </si>
  <si>
    <t>Respondent 89</t>
  </si>
  <si>
    <t>Respondent 90</t>
  </si>
  <si>
    <t>Respondent 91</t>
  </si>
  <si>
    <t>Respondent 92</t>
  </si>
  <si>
    <t>Respondent 93</t>
  </si>
  <si>
    <t>Respondent 94</t>
  </si>
  <si>
    <t>Respondent 95</t>
  </si>
  <si>
    <t>Respondent 96</t>
  </si>
  <si>
    <t>Respondent 97</t>
  </si>
  <si>
    <t>Respondent 98</t>
  </si>
  <si>
    <t>Respondent 99</t>
  </si>
  <si>
    <t>Respondent 100</t>
  </si>
  <si>
    <t>Count: Total non-Don’t Know Responses</t>
  </si>
  <si>
    <t>Count: Question Responses with don’t know included</t>
  </si>
  <si>
    <t xml:space="preserve">Average Score </t>
  </si>
  <si>
    <t>Average Score</t>
  </si>
  <si>
    <t>Percent</t>
  </si>
  <si>
    <t>Points (65 possible)</t>
  </si>
  <si>
    <t>Points (55 maximum)</t>
  </si>
  <si>
    <t>Points (75 maximum)</t>
  </si>
  <si>
    <t>Points (70 maximum)</t>
  </si>
  <si>
    <t>Points (85 maximum)</t>
  </si>
  <si>
    <t>Points (50 maximum)</t>
  </si>
  <si>
    <t xml:space="preserve">Based on the measures that we have adopted:
(a) Our court leaders are effective in leading our courts;
(b) Our court values and culture are well-integrated in our systems and processes;
(c) We have a sound and transparent governance system.
</t>
  </si>
  <si>
    <t>Based on measures that we have adopted:
(a) Our court strategies and policies are well planned and developed;
(b) Our court strategies and policies are well implemented;
(c) Our performance measures favourably against targets;
(d) Information pertaining to the court is well managed and analysed to drive improvement.</t>
  </si>
  <si>
    <r>
      <t>Based on the measures that we have adopted:
(a) We manage workload effectively and are well prepared for anticipated workload;
(b) Our judges and court staff are satisfied with the training opportunities provided to them, and proactively learn from each other;
(c) Our judges and court staff are committed and derive job satisfaction;
(d) Our judges and court staff are satisfied with the performance management system in our court.</t>
    </r>
    <r>
      <rPr>
        <sz val="11"/>
        <color rgb="FF0070C0"/>
        <rFont val="Book Antiqua"/>
        <family val="1"/>
      </rPr>
      <t xml:space="preserve"> </t>
    </r>
  </si>
  <si>
    <t xml:space="preserve">Based on the measures that we have adopted:
(a) Our court cases are disposed within a satisfactory timeframe;
(b) There is a high level of trial dates certainty;
(c) We actively implement innovative solutions that improve our court’s infrastructure, proceedings and processes. </t>
  </si>
  <si>
    <t>International Framework for Court Excellence (3rd Edition): Self-Assessment Checklist</t>
  </si>
  <si>
    <t>Based on the measures that we have adopted:
(a) We manage workload effectively and are well prepared for anticipated workload;
(b) Our judges and court staff are satisfied with the training opportunities provided to them, and proactively learn from each other;
(c) Our judges and court staff are committed and derive job satisfaction;
(d) Our judges and court staff are satisfied with the performance management system in our court.</t>
  </si>
  <si>
    <t>Based on the measures that we have adopted:
(a) Our court cases are disposed within a satisfactory timeframe;
(b) There is a high level of trial dates certainty;
(c) We actively implement innovative solutions that improve our court’s infrastructure, proceedings and processes.</t>
  </si>
  <si>
    <t xml:space="preserve">Number of Respondents </t>
  </si>
  <si>
    <t>Overall Score</t>
  </si>
  <si>
    <t>Percentage of Maximum Points</t>
  </si>
  <si>
    <t>International Framework for Court Excellence (3rd Edition): Self-Assessment Report</t>
  </si>
  <si>
    <t xml:space="preserve">Based on the measures that we have adopted:
(a) Our court cases are disposed within a satisfactory timeframe;
(b) There is a high level of trial dates certainty;
(c) We actively implement innovative solutions that improve our court’s infrastructure, proceedings and processes.  </t>
  </si>
  <si>
    <t>Based on the measures that we have adopted:
(a) Our court leaders are effective in leading our courts;
(b) Our court values and culture are well-integrated in our systems and processes;
(c) We have a sound and transparent governance system.</t>
  </si>
  <si>
    <t>Effectiveness of Court Leadership, Culture, and Governance</t>
  </si>
  <si>
    <t>Effectiveness of Court Leadership, Court Culture, and Court Governance</t>
  </si>
  <si>
    <t>Scoring</t>
  </si>
  <si>
    <t>Area 4 Points and Percentage Score</t>
  </si>
  <si>
    <t>Area 3 Points and Percentage Score</t>
  </si>
  <si>
    <t>Area 2 Points and Percentage Score</t>
  </si>
  <si>
    <t>Area 1 Points and Percentage Score</t>
  </si>
  <si>
    <t>Area 5 Points and Percentage Score</t>
  </si>
  <si>
    <t>Area 6 Points and Percentage Score</t>
  </si>
  <si>
    <t>Area 7 Points and Percentage Score</t>
  </si>
  <si>
    <t>Our court leaders identify future court leaders and develop their leadership skills.</t>
  </si>
  <si>
    <t>We monitor performance of other courts to identify improvements and initiatives which are suitable to our court.</t>
  </si>
  <si>
    <t>Our courts encourage judges and court staff to contribute to the community.</t>
  </si>
  <si>
    <t xml:space="preserve"> out of 1000</t>
  </si>
  <si>
    <t>We exchange knowledge and best practices with other courts to promote learning and innovation</t>
  </si>
  <si>
    <t>Effectiveness of Court User Engagement</t>
  </si>
  <si>
    <t>We streamline processes to minimize costs to litigants.</t>
  </si>
  <si>
    <t xml:space="preserve">Calculation Column </t>
  </si>
  <si>
    <t>We exchange knowledge and best practices with other courts to promote learning and innovation.</t>
  </si>
  <si>
    <t xml:space="preserve">Our court leaders drive the court's performance and engage staff and key stakeholders in the process. </t>
  </si>
  <si>
    <t>Our court leaders have put in place a governance system that ensures accountability and transparency in court administration.</t>
  </si>
  <si>
    <t>We allocate resources (manpower and financial) efficiently and effectively to implement our strategies and policies.</t>
  </si>
  <si>
    <t xml:space="preserve">We develop a conducive work environment that enhances the health and well-being of judges and court staff. </t>
  </si>
  <si>
    <t>We have performance management system(s) to encourage judges and court staff to achieve high quality work.</t>
  </si>
  <si>
    <t>We monitor performance of other courts to identify improvements and initiatives which are suitable to our court .</t>
  </si>
  <si>
    <r>
      <t xml:space="preserve">                                                 Instructions
</t>
    </r>
    <r>
      <rPr>
        <sz val="11"/>
        <color theme="1"/>
        <rFont val="Book Antiqua"/>
        <family val="1"/>
      </rPr>
      <t>Enter the value of each respondent’s answers to the self-assessment checklist into one column of this spread sheet beginning with column D. For most statements, you should use the values in Table A (white). For the seven effectiveness statements, you should use the values in Table B (green), which are double those in Table A. Note that, you should enter "99" for "don't know" and blank responses; however, the Excel sheet will automatically assign "don't know" and blank responses a value of "O" in calculating the court's score.
For the first respondent, enter the value of the answer to Statement 1.1. in Cell D4.  If the first respondent marked “Defined” for question 1.1, for example, you would enter "2" in Cell D4. Enter the value of the answer to statement 1.2 in Cell D5 and so forth. Enter the responses of the second respondent into Column E. The spreadsheet permits entry of reponses for up to 100 respondents.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</si>
</sst>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Book Antiqua"/>
      <family val="1"/>
    </font>
    <font>
      <sz val="11"/>
      <color theme="1"/>
      <name val="Book Antiqua"/>
      <family val="1"/>
    </font>
    <font>
      <b/>
      <sz val="11"/>
      <color theme="1"/>
      <name val="Book Antiqua"/>
      <family val="1"/>
    </font>
    <font>
      <sz val="11"/>
      <name val="Book Antiqua"/>
      <family val="1"/>
    </font>
    <font>
      <sz val="10"/>
      <color rgb="FFFF0000"/>
      <name val="Calibri"/>
      <family val="2"/>
      <scheme val="minor"/>
    </font>
    <font>
      <b/>
      <sz val="11"/>
      <name val="Book Antiqua"/>
      <family val="1"/>
    </font>
    <font>
      <sz val="11"/>
      <color rgb="FF0070C0"/>
      <name val="Book Antiqua"/>
      <family val="1"/>
    </font>
    <font>
      <sz val="11"/>
      <color rgb="FFFF0000"/>
      <name val="Book Antiqua"/>
      <family val="1"/>
    </font>
    <font>
      <b/>
      <sz val="11"/>
      <color rgb="FFFF0000"/>
      <name val="Book Antiqua"/>
      <family val="1"/>
    </font>
    <font>
      <b/>
      <sz val="11"/>
      <color rgb="FFC00000"/>
      <name val="Book Antiqua"/>
      <family val="1"/>
    </font>
    <font>
      <b/>
      <sz val="12"/>
      <color theme="1"/>
      <name val="Calibri"/>
      <family val="2"/>
      <scheme val="minor"/>
    </font>
    <font>
      <b/>
      <sz val="12"/>
      <color theme="1"/>
      <name val="Book Antiqua"/>
      <family val="1"/>
    </font>
    <font>
      <b/>
      <sz val="16"/>
      <color theme="1"/>
      <name val="Book Antiqua"/>
      <family val="1"/>
    </font>
    <font>
      <b/>
      <sz val="9"/>
      <color theme="1"/>
      <name val="Book Antiqua"/>
      <family val="1"/>
    </font>
    <font>
      <b/>
      <sz val="12"/>
      <name val="Book Antiqua"/>
      <family val="1"/>
    </font>
    <font>
      <sz val="12"/>
      <color rgb="FFFF0000"/>
      <name val="Book Antiqua"/>
      <family val="1"/>
    </font>
    <font>
      <sz val="10"/>
      <color rgb="FFFF0000"/>
      <name val="Book Antiqua"/>
      <family val="1"/>
    </font>
    <font>
      <b/>
      <sz val="14"/>
      <name val="Book Antiqua"/>
      <family val="1"/>
    </font>
    <font>
      <b/>
      <sz val="10"/>
      <color theme="1"/>
      <name val="Book Antiqua"/>
      <family val="1"/>
    </font>
    <font>
      <sz val="10"/>
      <color theme="1"/>
      <name val="Calibri"/>
      <family val="2"/>
      <scheme val="minor"/>
    </font>
    <font>
      <sz val="10"/>
      <color theme="1"/>
      <name val="Book Antiqua"/>
      <family val="1"/>
    </font>
    <font>
      <sz val="10"/>
      <color theme="2" tint="-9.9978637043366805E-2"/>
      <name val="Book Antiqua"/>
      <family val="1"/>
    </font>
    <font>
      <sz val="10"/>
      <name val="Book Antiqua"/>
      <family val="1"/>
    </font>
    <font>
      <sz val="10"/>
      <name val="Calibri"/>
      <family val="2"/>
      <scheme val="minor"/>
    </font>
    <font>
      <b/>
      <sz val="10"/>
      <name val="Book Antiqua"/>
      <family val="1"/>
    </font>
    <font>
      <b/>
      <sz val="10"/>
      <color theme="1"/>
      <name val="Calibri"/>
      <family val="2"/>
      <scheme val="minor"/>
    </font>
    <font>
      <b/>
      <sz val="10"/>
      <color rgb="FFC00000"/>
      <name val="Book Antiqua"/>
      <family val="1"/>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rgb="FFF2F8EE"/>
        <bgColor indexed="64"/>
      </patternFill>
    </fill>
    <fill>
      <patternFill patternType="solid">
        <fgColor theme="2"/>
        <bgColor indexed="64"/>
      </patternFill>
    </fill>
    <fill>
      <patternFill patternType="solid">
        <fgColor theme="0"/>
        <bgColor indexed="64"/>
      </patternFill>
    </fill>
  </fills>
  <borders count="53">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auto="1"/>
      </left>
      <right/>
      <top style="medium">
        <color indexed="64"/>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style="thin">
        <color auto="1"/>
      </left>
      <right style="thin">
        <color auto="1"/>
      </right>
      <top style="thin">
        <color indexed="64"/>
      </top>
      <bottom/>
      <diagonal/>
    </border>
    <border>
      <left style="thin">
        <color auto="1"/>
      </left>
      <right/>
      <top/>
      <bottom style="thin">
        <color indexed="64"/>
      </bottom>
      <diagonal/>
    </border>
    <border>
      <left style="thin">
        <color indexed="64"/>
      </left>
      <right style="medium">
        <color indexed="64"/>
      </right>
      <top style="medium">
        <color indexed="64"/>
      </top>
      <bottom/>
      <diagonal/>
    </border>
    <border>
      <left style="thin">
        <color auto="1"/>
      </left>
      <right style="medium">
        <color indexed="64"/>
      </right>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thin">
        <color auto="1"/>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style="thin">
        <color auto="1"/>
      </right>
      <top style="medium">
        <color indexed="64"/>
      </top>
      <bottom style="thin">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9" fontId="1" fillId="0" borderId="0" applyFont="0" applyFill="0" applyBorder="0" applyAlignment="0" applyProtection="0"/>
  </cellStyleXfs>
  <cellXfs count="564">
    <xf numFmtId="0" fontId="0" fillId="0" borderId="0" xfId="0"/>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Fill="1" applyAlignment="1">
      <alignment vertical="center"/>
    </xf>
    <xf numFmtId="49"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6" fillId="0" borderId="7" xfId="0" applyFont="1" applyFill="1" applyBorder="1" applyAlignment="1">
      <alignment vertical="center" wrapText="1"/>
    </xf>
    <xf numFmtId="0" fontId="5" fillId="0" borderId="0" xfId="0" applyFont="1" applyFill="1" applyBorder="1" applyAlignment="1">
      <alignment vertical="center"/>
    </xf>
    <xf numFmtId="0" fontId="4" fillId="0" borderId="7" xfId="0" applyNumberFormat="1" applyFont="1" applyFill="1" applyBorder="1" applyAlignment="1">
      <alignment horizontal="center" vertical="center"/>
    </xf>
    <xf numFmtId="0" fontId="4" fillId="0" borderId="7" xfId="0" applyFont="1" applyFill="1" applyBorder="1" applyAlignment="1">
      <alignment horizontal="center" vertical="top"/>
    </xf>
    <xf numFmtId="0" fontId="5" fillId="0" borderId="0" xfId="0" applyFont="1" applyAlignment="1">
      <alignment vertical="center"/>
    </xf>
    <xf numFmtId="0" fontId="4" fillId="2" borderId="0" xfId="0" applyFont="1" applyFill="1" applyAlignment="1">
      <alignment vertical="center"/>
    </xf>
    <xf numFmtId="0" fontId="6" fillId="0" borderId="1" xfId="0" applyFont="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wrapText="1"/>
    </xf>
    <xf numFmtId="49"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top"/>
    </xf>
    <xf numFmtId="0" fontId="4" fillId="0" borderId="1" xfId="0" applyFont="1" applyBorder="1" applyAlignment="1">
      <alignment horizontal="center" vertical="center"/>
    </xf>
    <xf numFmtId="2" fontId="6" fillId="0" borderId="1" xfId="0" applyNumberFormat="1" applyFont="1" applyFill="1" applyBorder="1" applyAlignment="1">
      <alignment horizontal="center" vertical="center"/>
    </xf>
    <xf numFmtId="0" fontId="0" fillId="0" borderId="0" xfId="0" applyFill="1" applyBorder="1" applyAlignment="1">
      <alignment horizontal="center" vertical="center"/>
    </xf>
    <xf numFmtId="2" fontId="4" fillId="0" borderId="1" xfId="0" applyNumberFormat="1" applyFont="1" applyFill="1" applyBorder="1" applyAlignment="1">
      <alignment horizontal="center" vertical="center"/>
    </xf>
    <xf numFmtId="0" fontId="0" fillId="3" borderId="0" xfId="0" applyFill="1"/>
    <xf numFmtId="49"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xf>
    <xf numFmtId="2" fontId="6" fillId="3" borderId="0" xfId="0" applyNumberFormat="1" applyFont="1" applyFill="1" applyBorder="1" applyAlignment="1">
      <alignment horizontal="center" vertical="center"/>
    </xf>
    <xf numFmtId="0" fontId="4" fillId="3" borderId="0" xfId="0" applyFont="1" applyFill="1" applyBorder="1" applyAlignment="1">
      <alignment horizontal="center" vertical="center"/>
    </xf>
    <xf numFmtId="49" fontId="4" fillId="3" borderId="0"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4" fillId="3" borderId="0" xfId="0" applyFont="1" applyFill="1" applyBorder="1" applyAlignment="1">
      <alignment horizontal="center" vertical="top"/>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0" fillId="0" borderId="0" xfId="0" applyFill="1"/>
    <xf numFmtId="0" fontId="6" fillId="0" borderId="0" xfId="0" applyNumberFormat="1" applyFont="1" applyFill="1" applyBorder="1" applyAlignment="1">
      <alignment horizontal="center" vertical="center"/>
    </xf>
    <xf numFmtId="0" fontId="13" fillId="0" borderId="0" xfId="0" applyFont="1" applyAlignment="1">
      <alignment wrapText="1"/>
    </xf>
    <xf numFmtId="49" fontId="6" fillId="4" borderId="1" xfId="0" applyNumberFormat="1" applyFont="1" applyFill="1" applyBorder="1" applyAlignment="1">
      <alignment horizontal="center" vertical="center"/>
    </xf>
    <xf numFmtId="49" fontId="6" fillId="4" borderId="0"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0" fontId="0" fillId="4" borderId="0" xfId="0" applyFill="1"/>
    <xf numFmtId="49" fontId="4" fillId="4" borderId="1" xfId="0" applyNumberFormat="1" applyFont="1" applyFill="1" applyBorder="1" applyAlignment="1">
      <alignment horizontal="center" vertical="center"/>
    </xf>
    <xf numFmtId="49" fontId="4" fillId="4" borderId="0"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xf>
    <xf numFmtId="0" fontId="4" fillId="4" borderId="0" xfId="0" applyNumberFormat="1" applyFont="1" applyFill="1" applyBorder="1" applyAlignment="1">
      <alignment horizontal="center" vertical="center"/>
    </xf>
    <xf numFmtId="2" fontId="6" fillId="4" borderId="0" xfId="0" applyNumberFormat="1" applyFont="1" applyFill="1" applyBorder="1" applyAlignment="1">
      <alignment horizontal="center" vertical="center"/>
    </xf>
    <xf numFmtId="0" fontId="2" fillId="0" borderId="0" xfId="0" applyFont="1" applyAlignment="1">
      <alignment horizontal="center" wrapText="1"/>
    </xf>
    <xf numFmtId="0" fontId="0" fillId="0" borderId="0" xfId="0" applyAlignment="1">
      <alignment vertical="top"/>
    </xf>
    <xf numFmtId="0" fontId="2" fillId="0" borderId="0" xfId="0" applyFont="1" applyFill="1" applyAlignment="1">
      <alignment horizontal="center" wrapText="1"/>
    </xf>
    <xf numFmtId="2" fontId="4" fillId="4" borderId="1"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5" fillId="5" borderId="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1" xfId="0" applyFont="1" applyFill="1" applyBorder="1" applyAlignment="1">
      <alignment horizontal="center" vertical="center"/>
    </xf>
    <xf numFmtId="0" fontId="6" fillId="0" borderId="0" xfId="0" applyFont="1" applyFill="1" applyBorder="1" applyAlignment="1">
      <alignment horizontal="left" vertical="center" wrapText="1"/>
    </xf>
    <xf numFmtId="164" fontId="6" fillId="0" borderId="1" xfId="0" applyNumberFormat="1" applyFont="1" applyBorder="1" applyAlignment="1">
      <alignment horizontal="center" vertical="center"/>
    </xf>
    <xf numFmtId="164" fontId="2" fillId="0" borderId="0" xfId="0" applyNumberFormat="1" applyFont="1" applyAlignment="1">
      <alignment wrapText="1"/>
    </xf>
    <xf numFmtId="164" fontId="4" fillId="0"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top"/>
    </xf>
    <xf numFmtId="164" fontId="4" fillId="0" borderId="1" xfId="0" applyNumberFormat="1" applyFont="1" applyBorder="1" applyAlignment="1">
      <alignment horizontal="center" vertical="center"/>
    </xf>
    <xf numFmtId="164" fontId="0" fillId="0" borderId="0" xfId="0" applyNumberFormat="1"/>
    <xf numFmtId="2" fontId="4" fillId="0" borderId="0" xfId="0" applyNumberFormat="1" applyFont="1" applyAlignment="1">
      <alignment horizontal="center" vertical="center"/>
    </xf>
    <xf numFmtId="0" fontId="4"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8" fillId="0" borderId="0" xfId="0" applyFont="1" applyBorder="1" applyAlignment="1">
      <alignment horizontal="left" vertical="top" wrapText="1"/>
    </xf>
    <xf numFmtId="2" fontId="4" fillId="5" borderId="0" xfId="0" applyNumberFormat="1" applyFont="1" applyFill="1" applyBorder="1" applyAlignment="1">
      <alignment horizontal="center" vertical="center"/>
    </xf>
    <xf numFmtId="0" fontId="4" fillId="0" borderId="0" xfId="0" applyFont="1" applyFill="1" applyAlignment="1">
      <alignment vertical="center"/>
    </xf>
    <xf numFmtId="0" fontId="19" fillId="0" borderId="0" xfId="0" applyFont="1" applyBorder="1" applyAlignment="1">
      <alignment vertical="center" wrapText="1"/>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4" fillId="0" borderId="0" xfId="0" applyFont="1"/>
    <xf numFmtId="0" fontId="4" fillId="0" borderId="0" xfId="0" applyFont="1" applyBorder="1" applyAlignment="1">
      <alignment vertical="center"/>
    </xf>
    <xf numFmtId="0" fontId="4" fillId="0" borderId="0"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10"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12"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horizontal="center"/>
    </xf>
    <xf numFmtId="0" fontId="15" fillId="0" borderId="0" xfId="0" applyFont="1" applyBorder="1" applyAlignment="1">
      <alignment horizontal="center" wrapText="1"/>
    </xf>
    <xf numFmtId="0" fontId="5" fillId="0" borderId="0" xfId="0" applyFont="1" applyFill="1" applyBorder="1" applyAlignment="1">
      <alignment horizontal="center" vertical="center"/>
    </xf>
    <xf numFmtId="0" fontId="2" fillId="0" borderId="0" xfId="0" applyFont="1" applyAlignment="1">
      <alignment horizontal="center" wrapText="1"/>
    </xf>
    <xf numFmtId="0" fontId="6" fillId="0" borderId="33"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6" xfId="0" applyFont="1" applyFill="1" applyBorder="1" applyAlignment="1">
      <alignment vertical="center"/>
    </xf>
    <xf numFmtId="0" fontId="0" fillId="2" borderId="6" xfId="0" applyFont="1" applyFill="1" applyBorder="1"/>
    <xf numFmtId="0" fontId="0" fillId="0" borderId="0" xfId="0" applyFill="1" applyBorder="1" applyAlignment="1">
      <alignment vertical="center"/>
    </xf>
    <xf numFmtId="0" fontId="5" fillId="0" borderId="0" xfId="0" applyFont="1" applyFill="1" applyBorder="1" applyAlignment="1">
      <alignment vertical="center" wrapText="1"/>
    </xf>
    <xf numFmtId="0" fontId="6" fillId="0" borderId="7" xfId="0" applyNumberFormat="1" applyFont="1" applyFill="1" applyBorder="1" applyAlignment="1">
      <alignment horizontal="center" vertical="center"/>
    </xf>
    <xf numFmtId="2" fontId="6" fillId="4" borderId="7" xfId="0" applyNumberFormat="1" applyFont="1" applyFill="1" applyBorder="1" applyAlignment="1">
      <alignment horizontal="center" vertical="center"/>
    </xf>
    <xf numFmtId="0" fontId="6" fillId="4" borderId="7" xfId="0" applyFont="1" applyFill="1" applyBorder="1" applyAlignment="1">
      <alignment vertical="center" wrapText="1"/>
    </xf>
    <xf numFmtId="0" fontId="6" fillId="0" borderId="7" xfId="0" applyFont="1" applyFill="1" applyBorder="1" applyAlignment="1">
      <alignment horizontal="left" vertical="center" wrapText="1"/>
    </xf>
    <xf numFmtId="2" fontId="6" fillId="0" borderId="7" xfId="0"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0" fontId="4" fillId="4" borderId="7" xfId="0" applyNumberFormat="1" applyFont="1" applyFill="1" applyBorder="1" applyAlignment="1">
      <alignment horizontal="center" vertical="center"/>
    </xf>
    <xf numFmtId="0" fontId="4" fillId="0" borderId="7" xfId="0" applyFont="1" applyFill="1" applyBorder="1" applyAlignment="1">
      <alignment vertical="center" wrapText="1"/>
    </xf>
    <xf numFmtId="0" fontId="4" fillId="4" borderId="7" xfId="0" applyFont="1" applyFill="1" applyBorder="1" applyAlignment="1">
      <alignment vertical="center" wrapText="1"/>
    </xf>
    <xf numFmtId="0" fontId="4" fillId="0" borderId="7" xfId="0" applyFont="1" applyFill="1" applyBorder="1" applyAlignment="1">
      <alignment vertical="top" wrapText="1"/>
    </xf>
    <xf numFmtId="2" fontId="4" fillId="4" borderId="7" xfId="0" applyNumberFormat="1" applyFont="1" applyFill="1" applyBorder="1" applyAlignment="1">
      <alignment horizontal="center" vertical="center"/>
    </xf>
    <xf numFmtId="0" fontId="0" fillId="0" borderId="6" xfId="0" applyFont="1" applyFill="1" applyBorder="1" applyAlignment="1">
      <alignment vertical="center"/>
    </xf>
    <xf numFmtId="0" fontId="0" fillId="2" borderId="0" xfId="0" applyFill="1" applyAlignment="1">
      <alignment vertical="center"/>
    </xf>
    <xf numFmtId="2" fontId="5" fillId="2" borderId="11" xfId="0" applyNumberFormat="1" applyFont="1" applyFill="1" applyBorder="1" applyAlignment="1">
      <alignment vertical="center"/>
    </xf>
    <xf numFmtId="0" fontId="5" fillId="4" borderId="20" xfId="0" applyFont="1" applyFill="1" applyBorder="1" applyAlignment="1">
      <alignment horizontal="center" vertical="center" wrapText="1"/>
    </xf>
    <xf numFmtId="0" fontId="4" fillId="0" borderId="5" xfId="0" applyFont="1" applyBorder="1" applyAlignment="1">
      <alignment vertical="center"/>
    </xf>
    <xf numFmtId="0" fontId="4" fillId="5" borderId="5" xfId="0" applyFont="1" applyFill="1" applyBorder="1" applyAlignment="1">
      <alignment horizontal="center" vertical="center"/>
    </xf>
    <xf numFmtId="0" fontId="4" fillId="4" borderId="48" xfId="0" applyFont="1" applyFill="1" applyBorder="1" applyAlignment="1">
      <alignment vertical="center"/>
    </xf>
    <xf numFmtId="49" fontId="5" fillId="4" borderId="48" xfId="0" applyNumberFormat="1" applyFont="1" applyFill="1" applyBorder="1" applyAlignment="1">
      <alignment vertical="center"/>
    </xf>
    <xf numFmtId="0" fontId="5" fillId="2" borderId="12" xfId="0" applyFont="1" applyFill="1" applyBorder="1" applyAlignment="1">
      <alignment horizontal="center" vertical="center"/>
    </xf>
    <xf numFmtId="0" fontId="6" fillId="0" borderId="4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 fillId="4" borderId="17" xfId="0" applyFont="1" applyFill="1" applyBorder="1" applyAlignment="1">
      <alignment horizontal="center" vertical="center"/>
    </xf>
    <xf numFmtId="0" fontId="5" fillId="5" borderId="6" xfId="0" applyFont="1" applyFill="1" applyBorder="1" applyAlignment="1">
      <alignment horizontal="center" vertical="center"/>
    </xf>
    <xf numFmtId="0" fontId="5" fillId="2" borderId="32"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8" xfId="0" applyFont="1" applyFill="1" applyBorder="1" applyAlignment="1">
      <alignment horizontal="center" vertical="center"/>
    </xf>
    <xf numFmtId="0" fontId="5" fillId="4" borderId="29" xfId="0" applyFont="1" applyFill="1" applyBorder="1" applyAlignment="1">
      <alignment horizontal="center" vertical="center" wrapText="1"/>
    </xf>
    <xf numFmtId="0" fontId="4" fillId="0" borderId="6" xfId="0" applyFont="1" applyBorder="1" applyAlignment="1">
      <alignment horizontal="center" vertical="center"/>
    </xf>
    <xf numFmtId="0" fontId="0" fillId="4" borderId="0" xfId="0" applyFill="1" applyAlignment="1">
      <alignment vertical="center"/>
    </xf>
    <xf numFmtId="0" fontId="7" fillId="0" borderId="0" xfId="0" applyFont="1" applyBorder="1" applyAlignment="1">
      <alignment vertical="center" wrapText="1"/>
    </xf>
    <xf numFmtId="0" fontId="4" fillId="4" borderId="36" xfId="0" applyFont="1" applyFill="1" applyBorder="1" applyAlignment="1">
      <alignment vertical="center"/>
    </xf>
    <xf numFmtId="0" fontId="14" fillId="0" borderId="13" xfId="0" applyFont="1" applyFill="1" applyBorder="1" applyAlignment="1">
      <alignment vertical="center"/>
    </xf>
    <xf numFmtId="0" fontId="14" fillId="0" borderId="18" xfId="0" applyFont="1" applyFill="1" applyBorder="1" applyAlignment="1">
      <alignment vertical="center"/>
    </xf>
    <xf numFmtId="0" fontId="4" fillId="5" borderId="0" xfId="0"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4" fillId="0" borderId="0" xfId="0" applyFont="1" applyBorder="1" applyAlignment="1">
      <alignment horizontal="left" vertical="center"/>
    </xf>
    <xf numFmtId="0" fontId="4" fillId="2" borderId="42" xfId="0" applyFont="1" applyFill="1" applyBorder="1" applyAlignment="1">
      <alignment horizontal="left" vertical="center"/>
    </xf>
    <xf numFmtId="0" fontId="4" fillId="0" borderId="0" xfId="0" applyFont="1" applyAlignment="1">
      <alignment horizontal="left" vertical="center"/>
    </xf>
    <xf numFmtId="0" fontId="15" fillId="0" borderId="0" xfId="0" applyFont="1" applyBorder="1" applyAlignment="1"/>
    <xf numFmtId="0" fontId="15" fillId="0" borderId="0" xfId="0" applyFont="1" applyBorder="1" applyAlignment="1">
      <alignment horizontal="center" vertical="top"/>
    </xf>
    <xf numFmtId="0" fontId="4" fillId="2" borderId="41" xfId="0" applyFont="1" applyFill="1" applyBorder="1" applyAlignment="1">
      <alignment horizontal="left" vertical="center"/>
    </xf>
    <xf numFmtId="0" fontId="4" fillId="2" borderId="47" xfId="0" applyFont="1" applyFill="1" applyBorder="1" applyAlignment="1">
      <alignment vertical="center"/>
    </xf>
    <xf numFmtId="0" fontId="4" fillId="3" borderId="7"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6" borderId="31"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31" xfId="0" applyFont="1" applyFill="1" applyBorder="1" applyAlignment="1">
      <alignment horizontal="center" vertical="center" wrapText="1"/>
    </xf>
    <xf numFmtId="9" fontId="4" fillId="3" borderId="7" xfId="1" applyFont="1" applyFill="1" applyBorder="1" applyAlignment="1">
      <alignment horizontal="center" vertical="center" wrapText="1"/>
    </xf>
    <xf numFmtId="9" fontId="6" fillId="3" borderId="3" xfId="1" applyFont="1" applyFill="1" applyBorder="1" applyAlignment="1" applyProtection="1">
      <alignment horizontal="center" vertical="center"/>
      <protection locked="0"/>
    </xf>
    <xf numFmtId="9" fontId="6" fillId="3" borderId="7" xfId="1" applyFont="1" applyFill="1" applyBorder="1" applyAlignment="1" applyProtection="1">
      <alignment horizontal="center" vertical="center"/>
      <protection locked="0"/>
    </xf>
    <xf numFmtId="9" fontId="4" fillId="3" borderId="31" xfId="1" applyFont="1" applyFill="1" applyBorder="1" applyAlignment="1">
      <alignment horizontal="center" vertical="center" wrapText="1"/>
    </xf>
    <xf numFmtId="9" fontId="6" fillId="3" borderId="46" xfId="1" applyFont="1" applyFill="1" applyBorder="1" applyAlignment="1" applyProtection="1">
      <alignment horizontal="center" vertical="center"/>
      <protection locked="0"/>
    </xf>
    <xf numFmtId="9" fontId="6" fillId="3" borderId="31" xfId="1" applyFont="1" applyFill="1" applyBorder="1" applyAlignment="1" applyProtection="1">
      <alignment horizontal="center" vertical="center"/>
      <protection locked="0"/>
    </xf>
    <xf numFmtId="9" fontId="6" fillId="6" borderId="46" xfId="1" applyFont="1" applyFill="1" applyBorder="1" applyAlignment="1" applyProtection="1">
      <alignment horizontal="center" vertical="center"/>
      <protection locked="0"/>
    </xf>
    <xf numFmtId="9" fontId="6" fillId="6" borderId="31" xfId="1" applyFont="1" applyFill="1" applyBorder="1" applyAlignment="1" applyProtection="1">
      <alignment horizontal="center" vertical="center"/>
      <protection locked="0"/>
    </xf>
    <xf numFmtId="9" fontId="4" fillId="3" borderId="25" xfId="1" applyFont="1" applyFill="1" applyBorder="1" applyAlignment="1">
      <alignment horizontal="center" vertical="center" wrapText="1"/>
    </xf>
    <xf numFmtId="9" fontId="6" fillId="3" borderId="8" xfId="1" applyFont="1" applyFill="1" applyBorder="1" applyAlignment="1" applyProtection="1">
      <alignment horizontal="center" vertical="center"/>
      <protection locked="0"/>
    </xf>
    <xf numFmtId="9" fontId="6" fillId="3" borderId="25" xfId="1" applyFont="1" applyFill="1" applyBorder="1" applyAlignment="1" applyProtection="1">
      <alignment horizontal="center" vertical="center"/>
      <protection locked="0"/>
    </xf>
    <xf numFmtId="9" fontId="4" fillId="6" borderId="31" xfId="1"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1"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43" xfId="0" applyFont="1" applyFill="1" applyBorder="1" applyAlignment="1">
      <alignment horizontal="center" vertical="center"/>
    </xf>
    <xf numFmtId="49" fontId="5" fillId="4" borderId="36" xfId="0" applyNumberFormat="1" applyFont="1" applyFill="1" applyBorder="1" applyAlignment="1">
      <alignment horizontal="center" vertical="center"/>
    </xf>
    <xf numFmtId="49" fontId="5" fillId="4" borderId="42" xfId="0" applyNumberFormat="1" applyFont="1" applyFill="1" applyBorder="1" applyAlignment="1">
      <alignment horizontal="center" vertical="center"/>
    </xf>
    <xf numFmtId="49" fontId="5" fillId="4" borderId="35" xfId="0" applyNumberFormat="1" applyFont="1" applyFill="1" applyBorder="1" applyAlignment="1">
      <alignment horizontal="center" vertical="center"/>
    </xf>
    <xf numFmtId="0" fontId="3" fillId="0" borderId="0" xfId="0" applyFont="1" applyBorder="1" applyAlignment="1">
      <alignment vertical="center"/>
    </xf>
    <xf numFmtId="9" fontId="6" fillId="0" borderId="0" xfId="1" applyFont="1" applyFill="1" applyBorder="1" applyAlignment="1" applyProtection="1">
      <alignment horizontal="center" vertical="center"/>
      <protection locked="0"/>
    </xf>
    <xf numFmtId="9" fontId="6" fillId="6" borderId="25" xfId="1" applyFont="1" applyFill="1" applyBorder="1" applyAlignment="1" applyProtection="1">
      <alignment horizontal="center" vertical="center"/>
      <protection locked="0"/>
    </xf>
    <xf numFmtId="2" fontId="20" fillId="0" borderId="44" xfId="0" applyNumberFormat="1" applyFont="1" applyFill="1" applyBorder="1" applyAlignment="1">
      <alignment horizontal="center" vertical="center" wrapText="1"/>
    </xf>
    <xf numFmtId="0" fontId="3" fillId="0" borderId="0" xfId="0" applyFont="1" applyBorder="1" applyAlignment="1">
      <alignment horizontal="right" vertical="center"/>
    </xf>
    <xf numFmtId="2" fontId="20" fillId="0" borderId="0" xfId="0" applyNumberFormat="1" applyFont="1" applyFill="1" applyBorder="1" applyAlignment="1">
      <alignment horizontal="center" vertical="center" wrapText="1"/>
    </xf>
    <xf numFmtId="2" fontId="4" fillId="0" borderId="0" xfId="0" applyNumberFormat="1" applyFont="1" applyAlignment="1">
      <alignment horizontal="center" vertical="center" wrapText="1"/>
    </xf>
    <xf numFmtId="2" fontId="15" fillId="0" borderId="0" xfId="0" applyNumberFormat="1" applyFont="1" applyBorder="1" applyAlignment="1">
      <alignment horizontal="center"/>
    </xf>
    <xf numFmtId="2" fontId="15" fillId="0" borderId="0" xfId="0" applyNumberFormat="1" applyFont="1" applyBorder="1" applyAlignment="1">
      <alignment horizontal="center" wrapText="1"/>
    </xf>
    <xf numFmtId="2" fontId="5" fillId="5" borderId="0"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xf>
    <xf numFmtId="2" fontId="5" fillId="2" borderId="43" xfId="0" applyNumberFormat="1" applyFont="1" applyFill="1" applyBorder="1" applyAlignment="1">
      <alignment horizontal="center" vertical="center" wrapText="1"/>
    </xf>
    <xf numFmtId="2" fontId="4" fillId="2" borderId="43"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wrapText="1"/>
    </xf>
    <xf numFmtId="0" fontId="15" fillId="0" borderId="0" xfId="0" applyFont="1" applyAlignment="1">
      <alignment horizontal="center" vertical="center"/>
    </xf>
    <xf numFmtId="2" fontId="5" fillId="4" borderId="27" xfId="0" applyNumberFormat="1" applyFont="1" applyFill="1" applyBorder="1" applyAlignment="1">
      <alignment horizontal="center" vertical="center" wrapText="1"/>
    </xf>
    <xf numFmtId="2" fontId="5" fillId="4" borderId="13" xfId="0" applyNumberFormat="1" applyFont="1" applyFill="1" applyBorder="1" applyAlignment="1">
      <alignment horizontal="center" vertical="center" wrapText="1"/>
    </xf>
    <xf numFmtId="0" fontId="6" fillId="4" borderId="7" xfId="0" applyFont="1" applyFill="1" applyBorder="1" applyAlignment="1">
      <alignment horizontal="left" vertical="center" wrapText="1"/>
    </xf>
    <xf numFmtId="0" fontId="5" fillId="2" borderId="3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1" xfId="0" applyFont="1" applyFill="1" applyBorder="1" applyAlignment="1">
      <alignment horizontal="center" vertical="center"/>
    </xf>
    <xf numFmtId="2" fontId="5" fillId="4" borderId="18" xfId="0" applyNumberFormat="1" applyFont="1" applyFill="1" applyBorder="1" applyAlignment="1">
      <alignment horizontal="center" vertical="center" wrapText="1"/>
    </xf>
    <xf numFmtId="2" fontId="8" fillId="2" borderId="36" xfId="0" applyNumberFormat="1" applyFont="1" applyFill="1" applyBorder="1" applyAlignment="1">
      <alignment vertical="center"/>
    </xf>
    <xf numFmtId="49" fontId="8" fillId="2" borderId="42" xfId="0" applyNumberFormat="1" applyFont="1" applyFill="1" applyBorder="1" applyAlignment="1">
      <alignment horizontal="left" vertical="center"/>
    </xf>
    <xf numFmtId="49" fontId="6" fillId="2" borderId="35" xfId="0" applyNumberFormat="1" applyFont="1" applyFill="1" applyBorder="1" applyAlignment="1">
      <alignment horizontal="center" vertical="center"/>
    </xf>
    <xf numFmtId="49" fontId="6" fillId="2" borderId="42" xfId="0" applyNumberFormat="1" applyFont="1" applyFill="1" applyBorder="1" applyAlignment="1">
      <alignment horizontal="center" vertical="center"/>
    </xf>
    <xf numFmtId="2" fontId="6" fillId="2" borderId="43" xfId="0" applyNumberFormat="1" applyFont="1" applyFill="1" applyBorder="1" applyAlignment="1">
      <alignment horizontal="center" vertical="center"/>
    </xf>
    <xf numFmtId="2" fontId="8" fillId="2" borderId="50" xfId="0" applyNumberFormat="1" applyFont="1" applyFill="1" applyBorder="1" applyAlignment="1">
      <alignment vertical="center"/>
    </xf>
    <xf numFmtId="0" fontId="6" fillId="2" borderId="41" xfId="0" applyFont="1" applyFill="1" applyBorder="1" applyAlignment="1">
      <alignment horizontal="left" vertical="center"/>
    </xf>
    <xf numFmtId="164" fontId="5" fillId="2" borderId="14" xfId="0" applyNumberFormat="1" applyFont="1" applyFill="1" applyBorder="1" applyAlignment="1">
      <alignment vertical="center"/>
    </xf>
    <xf numFmtId="2" fontId="5" fillId="2" borderId="50" xfId="0" applyNumberFormat="1" applyFont="1" applyFill="1" applyBorder="1" applyAlignment="1">
      <alignment vertical="center"/>
    </xf>
    <xf numFmtId="0" fontId="5" fillId="2" borderId="41" xfId="0" applyFont="1" applyFill="1" applyBorder="1" applyAlignment="1">
      <alignment horizontal="left" vertical="center"/>
    </xf>
    <xf numFmtId="2" fontId="5" fillId="2" borderId="36" xfId="0" applyNumberFormat="1" applyFont="1" applyFill="1" applyBorder="1" applyAlignment="1">
      <alignment vertical="center"/>
    </xf>
    <xf numFmtId="164" fontId="5" fillId="2" borderId="36" xfId="0" applyNumberFormat="1" applyFont="1" applyFill="1" applyBorder="1" applyAlignment="1">
      <alignment vertical="center"/>
    </xf>
    <xf numFmtId="10" fontId="20" fillId="0" borderId="52" xfId="1" applyNumberFormat="1" applyFont="1" applyFill="1" applyBorder="1" applyAlignment="1">
      <alignment horizontal="center" vertical="center" wrapText="1"/>
    </xf>
    <xf numFmtId="0" fontId="5" fillId="0" borderId="0" xfId="0" applyFont="1" applyBorder="1" applyAlignment="1">
      <alignment horizontal="center" vertical="top"/>
    </xf>
    <xf numFmtId="0" fontId="4" fillId="2" borderId="1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0" xfId="0" applyFont="1" applyFill="1" applyBorder="1" applyAlignment="1">
      <alignment horizontal="left" vertical="center"/>
    </xf>
    <xf numFmtId="0" fontId="4" fillId="2" borderId="42" xfId="0" applyFont="1" applyFill="1" applyBorder="1" applyAlignment="1">
      <alignment vertical="center"/>
    </xf>
    <xf numFmtId="0" fontId="4" fillId="2" borderId="12" xfId="0" applyFont="1" applyFill="1" applyBorder="1" applyAlignment="1">
      <alignment vertical="center"/>
    </xf>
    <xf numFmtId="49" fontId="4" fillId="2" borderId="42" xfId="0" applyNumberFormat="1" applyFont="1" applyFill="1" applyBorder="1" applyAlignment="1">
      <alignment vertical="center"/>
    </xf>
    <xf numFmtId="49" fontId="6" fillId="2" borderId="42" xfId="0" applyNumberFormat="1" applyFont="1" applyFill="1" applyBorder="1" applyAlignment="1">
      <alignment vertical="center"/>
    </xf>
    <xf numFmtId="0" fontId="5" fillId="8" borderId="20" xfId="0" applyFont="1" applyFill="1" applyBorder="1" applyAlignment="1">
      <alignment horizontal="center" vertical="center"/>
    </xf>
    <xf numFmtId="0" fontId="5" fillId="8" borderId="29" xfId="0" applyFont="1" applyFill="1" applyBorder="1" applyAlignment="1">
      <alignment horizontal="center" vertical="center"/>
    </xf>
    <xf numFmtId="49" fontId="4" fillId="2" borderId="42" xfId="0" applyNumberFormat="1" applyFont="1" applyFill="1" applyBorder="1" applyAlignment="1">
      <alignment horizontal="left" vertical="center"/>
    </xf>
    <xf numFmtId="49" fontId="4" fillId="2" borderId="42" xfId="0" applyNumberFormat="1" applyFont="1" applyFill="1" applyBorder="1" applyAlignment="1">
      <alignment horizontal="center" vertical="center"/>
    </xf>
    <xf numFmtId="0" fontId="5" fillId="0" borderId="13" xfId="0" applyFont="1" applyFill="1" applyBorder="1" applyAlignment="1">
      <alignment horizontal="left" vertical="center"/>
    </xf>
    <xf numFmtId="0" fontId="5" fillId="0" borderId="18" xfId="0" applyFont="1" applyFill="1" applyBorder="1" applyAlignment="1">
      <alignment horizontal="left" vertical="center"/>
    </xf>
    <xf numFmtId="0" fontId="4" fillId="4" borderId="23" xfId="0" applyFont="1" applyFill="1" applyBorder="1" applyAlignment="1">
      <alignment vertical="center"/>
    </xf>
    <xf numFmtId="0" fontId="4" fillId="0" borderId="9" xfId="0" applyFont="1" applyFill="1" applyBorder="1" applyAlignment="1">
      <alignment horizontal="center" vertical="center"/>
    </xf>
    <xf numFmtId="0" fontId="4" fillId="4" borderId="24" xfId="0" applyFont="1" applyFill="1" applyBorder="1" applyAlignment="1">
      <alignment vertical="center"/>
    </xf>
    <xf numFmtId="0" fontId="4" fillId="8" borderId="27" xfId="0" applyFont="1" applyFill="1" applyBorder="1" applyAlignment="1">
      <alignment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9" xfId="0" applyFont="1" applyFill="1" applyBorder="1" applyAlignment="1">
      <alignment horizontal="center" vertical="center"/>
    </xf>
    <xf numFmtId="0" fontId="6" fillId="8" borderId="9" xfId="0" applyFont="1" applyFill="1" applyBorder="1" applyAlignment="1" applyProtection="1">
      <alignment horizontal="center" vertical="center"/>
      <protection locked="0"/>
    </xf>
    <xf numFmtId="0" fontId="5" fillId="0" borderId="13" xfId="0" applyFont="1" applyFill="1" applyBorder="1" applyAlignment="1">
      <alignment vertical="center"/>
    </xf>
    <xf numFmtId="0" fontId="5" fillId="0" borderId="18" xfId="0" applyFont="1" applyFill="1" applyBorder="1" applyAlignment="1">
      <alignment vertical="center"/>
    </xf>
    <xf numFmtId="0" fontId="6" fillId="2" borderId="42" xfId="0" applyFont="1" applyFill="1" applyBorder="1" applyAlignment="1">
      <alignment vertical="center"/>
    </xf>
    <xf numFmtId="0" fontId="6" fillId="2" borderId="42" xfId="0" applyFont="1" applyFill="1" applyBorder="1" applyAlignment="1">
      <alignment horizontal="center" vertical="center"/>
    </xf>
    <xf numFmtId="2" fontId="5" fillId="2" borderId="43" xfId="0" applyNumberFormat="1" applyFont="1" applyFill="1" applyBorder="1" applyAlignment="1">
      <alignment vertical="center" wrapText="1"/>
    </xf>
    <xf numFmtId="0" fontId="4" fillId="4" borderId="13" xfId="0" applyFont="1" applyFill="1" applyBorder="1" applyAlignment="1">
      <alignment vertical="center"/>
    </xf>
    <xf numFmtId="0" fontId="4" fillId="4" borderId="18" xfId="0" applyFont="1" applyFill="1" applyBorder="1" applyAlignment="1">
      <alignment vertical="center"/>
    </xf>
    <xf numFmtId="49" fontId="5" fillId="4" borderId="13" xfId="0" applyNumberFormat="1" applyFont="1" applyFill="1" applyBorder="1" applyAlignment="1">
      <alignment vertical="center"/>
    </xf>
    <xf numFmtId="49" fontId="5" fillId="4" borderId="18" xfId="0" applyNumberFormat="1" applyFont="1" applyFill="1" applyBorder="1" applyAlignment="1">
      <alignment vertical="center"/>
    </xf>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4" fillId="8" borderId="25" xfId="0" applyFont="1" applyFill="1" applyBorder="1" applyAlignment="1">
      <alignment horizontal="center" vertical="center"/>
    </xf>
    <xf numFmtId="0" fontId="4" fillId="2" borderId="17" xfId="0" applyFont="1" applyFill="1" applyBorder="1" applyAlignment="1">
      <alignment vertical="center"/>
    </xf>
    <xf numFmtId="0" fontId="5" fillId="2" borderId="42" xfId="0" applyFont="1" applyFill="1" applyBorder="1" applyAlignment="1">
      <alignment horizontal="left" vertical="center"/>
    </xf>
    <xf numFmtId="0" fontId="5" fillId="2" borderId="29"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9" fontId="4" fillId="0" borderId="0" xfId="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10" fillId="0" borderId="0" xfId="0" applyFont="1" applyFill="1" applyBorder="1" applyAlignment="1">
      <alignment vertical="center"/>
    </xf>
    <xf numFmtId="2" fontId="10" fillId="0" borderId="0" xfId="0" applyNumberFormat="1" applyFont="1" applyBorder="1" applyAlignment="1">
      <alignment horizontal="center" vertical="center"/>
    </xf>
    <xf numFmtId="2" fontId="10" fillId="0" borderId="0" xfId="0" applyNumberFormat="1" applyFont="1" applyFill="1" applyBorder="1" applyAlignment="1">
      <alignment horizontal="center" vertical="center"/>
    </xf>
    <xf numFmtId="2" fontId="17"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wrapText="1"/>
    </xf>
    <xf numFmtId="2" fontId="16" fillId="0" borderId="0" xfId="0" applyNumberFormat="1" applyFont="1" applyFill="1" applyBorder="1" applyAlignment="1">
      <alignment horizontal="center" vertical="center" wrapText="1"/>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wrapText="1"/>
    </xf>
    <xf numFmtId="2" fontId="5" fillId="4" borderId="43" xfId="0" applyNumberFormat="1" applyFont="1" applyFill="1" applyBorder="1" applyAlignment="1">
      <alignment horizontal="center" vertical="center" wrapText="1"/>
    </xf>
    <xf numFmtId="0" fontId="5" fillId="4" borderId="3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34" xfId="0" applyFont="1" applyFill="1" applyBorder="1" applyAlignment="1">
      <alignment horizontal="center" vertical="center"/>
    </xf>
    <xf numFmtId="0" fontId="4" fillId="6" borderId="52" xfId="0" applyFont="1" applyFill="1" applyBorder="1" applyAlignment="1">
      <alignment horizontal="center" vertical="center" wrapText="1"/>
    </xf>
    <xf numFmtId="0" fontId="22" fillId="0" borderId="0" xfId="0" applyFont="1" applyAlignment="1">
      <alignment vertical="center"/>
    </xf>
    <xf numFmtId="0" fontId="7" fillId="0" borderId="0" xfId="0" applyFont="1" applyBorder="1" applyAlignment="1">
      <alignment horizontal="left" vertical="top" wrapText="1"/>
    </xf>
    <xf numFmtId="0" fontId="23" fillId="0" borderId="0" xfId="0" applyFont="1" applyAlignment="1">
      <alignment horizontal="center" vertical="center"/>
    </xf>
    <xf numFmtId="0" fontId="23" fillId="0" borderId="0" xfId="0" applyFont="1" applyAlignment="1">
      <alignment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1" fillId="7" borderId="25" xfId="0" applyFont="1" applyFill="1" applyBorder="1" applyAlignment="1">
      <alignment horizontal="center" vertical="center" wrapText="1"/>
    </xf>
    <xf numFmtId="0" fontId="21" fillId="7" borderId="25" xfId="0" applyFont="1" applyFill="1" applyBorder="1" applyAlignment="1">
      <alignment horizontal="center" vertical="center"/>
    </xf>
    <xf numFmtId="0" fontId="21" fillId="7" borderId="4" xfId="0" applyFont="1" applyFill="1" applyBorder="1" applyAlignment="1">
      <alignment horizontal="center" vertical="center" wrapText="1"/>
    </xf>
    <xf numFmtId="0" fontId="21" fillId="7" borderId="4" xfId="0" applyFont="1" applyFill="1" applyBorder="1" applyAlignment="1">
      <alignment horizontal="center" vertical="center"/>
    </xf>
    <xf numFmtId="0" fontId="23" fillId="2" borderId="1" xfId="0" applyFont="1" applyFill="1" applyBorder="1" applyAlignment="1">
      <alignment vertical="center"/>
    </xf>
    <xf numFmtId="0" fontId="23" fillId="2" borderId="2" xfId="0" applyFont="1" applyFill="1" applyBorder="1" applyAlignment="1">
      <alignment vertical="center"/>
    </xf>
    <xf numFmtId="0" fontId="24" fillId="2" borderId="2" xfId="0" applyFont="1" applyFill="1" applyBorder="1" applyAlignment="1">
      <alignment vertical="center" wrapText="1"/>
    </xf>
    <xf numFmtId="0" fontId="24" fillId="2" borderId="2" xfId="0" applyFont="1" applyFill="1" applyBorder="1" applyAlignment="1">
      <alignment vertical="center"/>
    </xf>
    <xf numFmtId="0" fontId="24" fillId="2" borderId="3" xfId="0" applyFont="1" applyFill="1" applyBorder="1" applyAlignment="1">
      <alignment vertical="center"/>
    </xf>
    <xf numFmtId="0" fontId="22" fillId="0" borderId="0" xfId="0" applyFont="1" applyFill="1" applyAlignment="1">
      <alignment vertical="center"/>
    </xf>
    <xf numFmtId="49" fontId="25" fillId="0" borderId="9" xfId="0" applyNumberFormat="1" applyFont="1" applyBorder="1" applyAlignment="1">
      <alignment horizontal="center" vertical="center"/>
    </xf>
    <xf numFmtId="0" fontId="25" fillId="0" borderId="9" xfId="0" applyFont="1" applyBorder="1" applyAlignment="1">
      <alignment vertical="center" wrapText="1"/>
    </xf>
    <xf numFmtId="0" fontId="25" fillId="0" borderId="9"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protection locked="0"/>
    </xf>
    <xf numFmtId="0" fontId="22" fillId="0" borderId="0" xfId="0" applyFont="1" applyBorder="1" applyAlignment="1">
      <alignment vertical="center"/>
    </xf>
    <xf numFmtId="49" fontId="25" fillId="0" borderId="7" xfId="0" applyNumberFormat="1" applyFont="1" applyBorder="1" applyAlignment="1">
      <alignment horizontal="center" vertical="center"/>
    </xf>
    <xf numFmtId="0" fontId="25" fillId="0" borderId="7" xfId="0" applyFont="1" applyBorder="1" applyAlignment="1">
      <alignment vertical="center" wrapText="1"/>
    </xf>
    <xf numFmtId="0" fontId="25" fillId="0" borderId="7"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protection locked="0"/>
    </xf>
    <xf numFmtId="0" fontId="26" fillId="0" borderId="7"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protection locked="0"/>
    </xf>
    <xf numFmtId="49" fontId="25" fillId="0" borderId="25" xfId="0" applyNumberFormat="1" applyFont="1" applyBorder="1" applyAlignment="1">
      <alignment horizontal="center" vertical="center"/>
    </xf>
    <xf numFmtId="0" fontId="25" fillId="0" borderId="25" xfId="0" applyFont="1" applyBorder="1" applyAlignment="1">
      <alignment vertical="center" wrapText="1"/>
    </xf>
    <xf numFmtId="0" fontId="26" fillId="0" borderId="25"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protection locked="0"/>
    </xf>
    <xf numFmtId="49" fontId="25" fillId="2" borderId="1" xfId="0" applyNumberFormat="1" applyFont="1" applyFill="1" applyBorder="1" applyAlignment="1">
      <alignment vertical="center"/>
    </xf>
    <xf numFmtId="49" fontId="25" fillId="2" borderId="2" xfId="0" applyNumberFormat="1" applyFont="1" applyFill="1" applyBorder="1" applyAlignment="1">
      <alignment vertical="center"/>
    </xf>
    <xf numFmtId="49" fontId="25" fillId="2" borderId="2" xfId="0" applyNumberFormat="1" applyFont="1" applyFill="1" applyBorder="1" applyAlignment="1">
      <alignment vertical="center" wrapText="1"/>
    </xf>
    <xf numFmtId="49" fontId="25" fillId="2" borderId="3" xfId="0" applyNumberFormat="1" applyFont="1" applyFill="1" applyBorder="1" applyAlignment="1">
      <alignment vertical="center"/>
    </xf>
    <xf numFmtId="0" fontId="26" fillId="0" borderId="9"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protection locked="0"/>
    </xf>
    <xf numFmtId="0" fontId="27" fillId="4" borderId="25" xfId="0" applyFont="1" applyFill="1" applyBorder="1" applyAlignment="1" applyProtection="1">
      <alignment horizontal="center" vertical="center" wrapText="1"/>
      <protection locked="0"/>
    </xf>
    <xf numFmtId="0" fontId="27" fillId="4" borderId="25" xfId="0" applyFont="1" applyFill="1" applyBorder="1" applyAlignment="1" applyProtection="1">
      <alignment horizontal="center" vertical="center"/>
      <protection locked="0"/>
    </xf>
    <xf numFmtId="0" fontId="28" fillId="0" borderId="0" xfId="0" applyFont="1" applyAlignment="1">
      <alignment vertical="center"/>
    </xf>
    <xf numFmtId="0" fontId="27" fillId="4" borderId="9" xfId="0" applyNumberFormat="1" applyFont="1" applyFill="1" applyBorder="1" applyAlignment="1">
      <alignment horizontal="center" vertical="center" wrapText="1"/>
    </xf>
    <xf numFmtId="0" fontId="27" fillId="4" borderId="9" xfId="0" applyNumberFormat="1"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2" fillId="0" borderId="0" xfId="0" applyFont="1" applyBorder="1"/>
    <xf numFmtId="0" fontId="23" fillId="2" borderId="2" xfId="0" applyFont="1" applyFill="1" applyBorder="1" applyAlignment="1">
      <alignment vertical="center" wrapText="1"/>
    </xf>
    <xf numFmtId="0" fontId="23" fillId="2" borderId="3" xfId="0" applyFont="1" applyFill="1" applyBorder="1" applyAlignment="1">
      <alignment vertical="center"/>
    </xf>
    <xf numFmtId="0" fontId="25" fillId="0" borderId="9" xfId="0" applyFont="1" applyBorder="1" applyAlignment="1">
      <alignment horizontal="center" vertical="center"/>
    </xf>
    <xf numFmtId="0" fontId="22" fillId="0" borderId="9"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protection locked="0"/>
    </xf>
    <xf numFmtId="0" fontId="25" fillId="0" borderId="7" xfId="0" applyFont="1" applyBorder="1" applyAlignment="1">
      <alignment horizontal="center" vertical="center"/>
    </xf>
    <xf numFmtId="0" fontId="22" fillId="0" borderId="7"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25" fillId="0" borderId="25"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protection locked="0"/>
    </xf>
    <xf numFmtId="0" fontId="25" fillId="2" borderId="1" xfId="0" applyFont="1" applyFill="1" applyBorder="1" applyAlignment="1">
      <alignment vertical="center"/>
    </xf>
    <xf numFmtId="0" fontId="25" fillId="2" borderId="2" xfId="0" applyFont="1" applyFill="1" applyBorder="1" applyAlignment="1">
      <alignment vertical="center"/>
    </xf>
    <xf numFmtId="0" fontId="25" fillId="2" borderId="2" xfId="0" applyFont="1" applyFill="1" applyBorder="1" applyAlignment="1">
      <alignment vertical="center" wrapText="1"/>
    </xf>
    <xf numFmtId="0" fontId="25" fillId="2" borderId="3" xfId="0" applyFont="1" applyFill="1" applyBorder="1" applyAlignment="1">
      <alignment vertical="center"/>
    </xf>
    <xf numFmtId="0" fontId="25" fillId="0" borderId="9" xfId="0" applyFont="1" applyBorder="1" applyAlignment="1">
      <alignment horizontal="left" vertical="center" wrapText="1"/>
    </xf>
    <xf numFmtId="0" fontId="25" fillId="0" borderId="9" xfId="0" applyFont="1" applyBorder="1" applyAlignment="1">
      <alignment horizontal="left" vertical="center"/>
    </xf>
    <xf numFmtId="164" fontId="25" fillId="0" borderId="7" xfId="0" applyNumberFormat="1" applyFont="1" applyBorder="1" applyAlignment="1">
      <alignment horizontal="center" vertical="center"/>
    </xf>
    <xf numFmtId="0" fontId="22" fillId="0" borderId="0" xfId="0" applyFont="1"/>
    <xf numFmtId="49" fontId="25" fillId="0" borderId="7" xfId="0" applyNumberFormat="1" applyFont="1" applyFill="1" applyBorder="1" applyAlignment="1">
      <alignment horizontal="center" vertical="center"/>
    </xf>
    <xf numFmtId="0" fontId="22" fillId="0" borderId="7" xfId="0" applyFont="1" applyBorder="1" applyAlignment="1">
      <alignment wrapText="1"/>
    </xf>
    <xf numFmtId="0" fontId="22" fillId="0" borderId="7" xfId="0" applyFont="1" applyBorder="1"/>
    <xf numFmtId="0" fontId="25" fillId="0" borderId="7" xfId="0" applyFont="1" applyFill="1" applyBorder="1" applyAlignment="1">
      <alignment horizontal="center" vertical="center"/>
    </xf>
    <xf numFmtId="0" fontId="22" fillId="0" borderId="25" xfId="0" applyFont="1" applyBorder="1" applyAlignment="1">
      <alignment wrapText="1"/>
    </xf>
    <xf numFmtId="0" fontId="22" fillId="0" borderId="25" xfId="0" applyFont="1" applyBorder="1"/>
    <xf numFmtId="0" fontId="22" fillId="0" borderId="9" xfId="0" applyFont="1" applyBorder="1" applyAlignment="1">
      <alignment wrapText="1"/>
    </xf>
    <xf numFmtId="0" fontId="22" fillId="0" borderId="9" xfId="0" applyFont="1" applyBorder="1"/>
    <xf numFmtId="0" fontId="25" fillId="0" borderId="7" xfId="0" applyFont="1" applyBorder="1" applyAlignment="1">
      <alignment horizontal="left" vertical="center" wrapText="1"/>
    </xf>
    <xf numFmtId="0" fontId="25" fillId="0" borderId="7" xfId="0" applyFont="1" applyBorder="1" applyAlignment="1">
      <alignment horizontal="left" vertical="center"/>
    </xf>
    <xf numFmtId="2" fontId="25" fillId="0" borderId="7"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9" fillId="0" borderId="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7" xfId="0" applyFont="1" applyFill="1" applyBorder="1" applyAlignment="1">
      <alignment horizontal="center" vertical="center"/>
    </xf>
    <xf numFmtId="49" fontId="23" fillId="0" borderId="7" xfId="0" applyNumberFormat="1" applyFont="1" applyFill="1" applyBorder="1" applyAlignment="1">
      <alignment horizontal="center" vertical="center"/>
    </xf>
    <xf numFmtId="0" fontId="22" fillId="0" borderId="2" xfId="0" applyFont="1" applyBorder="1" applyAlignment="1">
      <alignment vertical="center"/>
    </xf>
    <xf numFmtId="0" fontId="29" fillId="0" borderId="2" xfId="0" applyFont="1" applyBorder="1" applyAlignment="1">
      <alignment horizontal="center" vertical="center"/>
    </xf>
    <xf numFmtId="0" fontId="23" fillId="0" borderId="9" xfId="0" applyFont="1" applyBorder="1" applyAlignment="1">
      <alignment vertical="center" wrapText="1"/>
    </xf>
    <xf numFmtId="0" fontId="23" fillId="0" borderId="25" xfId="0" applyFont="1" applyBorder="1" applyAlignment="1">
      <alignment vertical="center" wrapText="1"/>
    </xf>
    <xf numFmtId="0" fontId="23" fillId="0" borderId="7" xfId="0" applyFont="1" applyBorder="1" applyAlignment="1">
      <alignment vertical="center" wrapText="1"/>
    </xf>
    <xf numFmtId="49" fontId="23" fillId="0" borderId="9"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25" xfId="0" applyFont="1" applyFill="1" applyBorder="1" applyAlignment="1">
      <alignment horizontal="center" vertical="top"/>
    </xf>
    <xf numFmtId="0" fontId="23" fillId="0" borderId="25" xfId="0" applyFont="1" applyBorder="1" applyAlignment="1">
      <alignment vertical="top" wrapText="1"/>
    </xf>
    <xf numFmtId="0" fontId="23" fillId="0" borderId="7" xfId="0" applyFont="1" applyBorder="1" applyAlignment="1">
      <alignment horizontal="center" vertical="center"/>
    </xf>
    <xf numFmtId="49" fontId="23" fillId="0" borderId="7" xfId="0" applyNumberFormat="1" applyFont="1" applyBorder="1" applyAlignment="1">
      <alignment horizontal="center" vertical="center"/>
    </xf>
    <xf numFmtId="0" fontId="29" fillId="0" borderId="0" xfId="0" applyFont="1" applyAlignment="1">
      <alignment horizontal="center" vertical="center"/>
    </xf>
    <xf numFmtId="0" fontId="22" fillId="0" borderId="0" xfId="0" applyFont="1" applyAlignment="1">
      <alignment wrapText="1"/>
    </xf>
    <xf numFmtId="0" fontId="25" fillId="0" borderId="7" xfId="0" applyFont="1" applyFill="1" applyBorder="1" applyAlignment="1">
      <alignment vertical="center" wrapText="1"/>
    </xf>
    <xf numFmtId="0" fontId="22" fillId="0" borderId="7"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0" fillId="2" borderId="1" xfId="0" applyFill="1" applyBorder="1"/>
    <xf numFmtId="0" fontId="0" fillId="2" borderId="2" xfId="0" applyFill="1" applyBorder="1"/>
    <xf numFmtId="0" fontId="15" fillId="2" borderId="2" xfId="0" applyFont="1" applyFill="1" applyBorder="1" applyAlignment="1">
      <alignment horizontal="center" vertical="center"/>
    </xf>
    <xf numFmtId="0" fontId="0" fillId="2" borderId="3" xfId="0" applyFill="1" applyBorder="1"/>
    <xf numFmtId="10" fontId="20" fillId="0" borderId="0" xfId="1" applyNumberFormat="1" applyFont="1" applyFill="1" applyBorder="1" applyAlignment="1">
      <alignment horizontal="center" vertical="center" wrapText="1"/>
    </xf>
    <xf numFmtId="0" fontId="14" fillId="0" borderId="0" xfId="0" applyFont="1" applyFill="1" applyAlignment="1">
      <alignment horizontal="center" vertical="center"/>
    </xf>
    <xf numFmtId="0" fontId="5" fillId="0" borderId="7" xfId="0" applyFont="1" applyFill="1" applyBorder="1" applyAlignment="1">
      <alignment horizontal="left" vertical="center"/>
    </xf>
    <xf numFmtId="0" fontId="5" fillId="0" borderId="25" xfId="0" applyFont="1" applyFill="1" applyBorder="1" applyAlignment="1">
      <alignment horizontal="left" vertical="center"/>
    </xf>
    <xf numFmtId="0" fontId="21" fillId="0" borderId="7" xfId="0" applyFont="1" applyFill="1" applyBorder="1" applyAlignment="1">
      <alignment horizontal="left" vertical="center"/>
    </xf>
    <xf numFmtId="0" fontId="21" fillId="0" borderId="25" xfId="0" applyFont="1" applyFill="1" applyBorder="1" applyAlignment="1">
      <alignment horizontal="left" vertical="center"/>
    </xf>
    <xf numFmtId="0" fontId="23" fillId="4" borderId="7" xfId="0" applyNumberFormat="1" applyFont="1" applyFill="1" applyBorder="1" applyAlignment="1">
      <alignment horizontal="left" vertical="center" wrapText="1"/>
    </xf>
    <xf numFmtId="0" fontId="23" fillId="4" borderId="7" xfId="0" applyFont="1" applyFill="1" applyBorder="1" applyAlignment="1">
      <alignment horizontal="left" vertical="center"/>
    </xf>
    <xf numFmtId="49" fontId="23" fillId="4" borderId="7" xfId="0" applyNumberFormat="1" applyFont="1" applyFill="1" applyBorder="1" applyAlignment="1">
      <alignment horizontal="left" vertical="center" wrapText="1"/>
    </xf>
    <xf numFmtId="49" fontId="25" fillId="4" borderId="7" xfId="0" applyNumberFormat="1" applyFont="1" applyFill="1" applyBorder="1" applyAlignment="1">
      <alignment vertical="center" wrapText="1"/>
    </xf>
    <xf numFmtId="0" fontId="25" fillId="4" borderId="7" xfId="0" applyFont="1" applyFill="1" applyBorder="1" applyAlignment="1">
      <alignment horizontal="left" vertical="center"/>
    </xf>
    <xf numFmtId="49" fontId="23" fillId="4" borderId="7" xfId="0" applyNumberFormat="1" applyFont="1" applyFill="1" applyBorder="1" applyAlignment="1">
      <alignment horizontal="left" vertical="center"/>
    </xf>
    <xf numFmtId="0" fontId="21" fillId="0" borderId="7" xfId="0" applyFont="1" applyFill="1" applyBorder="1" applyAlignment="1">
      <alignment vertical="center" wrapText="1"/>
    </xf>
    <xf numFmtId="0" fontId="21" fillId="0" borderId="25" xfId="0" applyFont="1" applyFill="1" applyBorder="1" applyAlignment="1">
      <alignment vertical="center" wrapText="1"/>
    </xf>
    <xf numFmtId="0" fontId="21" fillId="0" borderId="7" xfId="0" applyFont="1" applyFill="1" applyBorder="1" applyAlignment="1">
      <alignment vertical="center"/>
    </xf>
    <xf numFmtId="0" fontId="21" fillId="0" borderId="25" xfId="0" applyFont="1" applyFill="1" applyBorder="1" applyAlignment="1">
      <alignment vertical="center"/>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15" fillId="0" borderId="19"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5"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2" fillId="3" borderId="0" xfId="0" applyFont="1" applyFill="1" applyAlignment="1">
      <alignment horizontal="center" wrapText="1"/>
    </xf>
    <xf numFmtId="0" fontId="0" fillId="4" borderId="0" xfId="0" applyFill="1" applyAlignment="1">
      <alignment horizontal="center"/>
    </xf>
    <xf numFmtId="0" fontId="0" fillId="0" borderId="0" xfId="0" applyAlignment="1">
      <alignment horizontal="center" wrapText="1"/>
    </xf>
    <xf numFmtId="0" fontId="2" fillId="0" borderId="0" xfId="0" applyFont="1" applyAlignment="1">
      <alignment horizontal="center" wrapText="1"/>
    </xf>
    <xf numFmtId="0" fontId="13" fillId="0" borderId="0" xfId="0" applyFont="1" applyAlignment="1">
      <alignment horizontal="center" wrapText="1"/>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2" fontId="5" fillId="2" borderId="27" xfId="0" applyNumberFormat="1" applyFont="1" applyFill="1" applyBorder="1" applyAlignment="1">
      <alignment horizontal="center" vertical="center" wrapText="1"/>
    </xf>
    <xf numFmtId="2" fontId="5" fillId="2" borderId="22" xfId="0" applyNumberFormat="1" applyFont="1" applyFill="1" applyBorder="1" applyAlignment="1">
      <alignment horizontal="center" vertical="center" wrapText="1"/>
    </xf>
    <xf numFmtId="164" fontId="6" fillId="0" borderId="32" xfId="0" applyNumberFormat="1" applyFont="1" applyBorder="1" applyAlignment="1">
      <alignment horizontal="center" vertical="center"/>
    </xf>
    <xf numFmtId="164" fontId="6" fillId="0" borderId="38" xfId="0" applyNumberFormat="1" applyFont="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2" fontId="6" fillId="0" borderId="27" xfId="0" applyNumberFormat="1" applyFont="1" applyFill="1" applyBorder="1" applyAlignment="1">
      <alignment horizontal="center" vertical="center" wrapText="1"/>
    </xf>
    <xf numFmtId="2" fontId="6" fillId="0" borderId="22" xfId="0" applyNumberFormat="1" applyFont="1" applyFill="1" applyBorder="1" applyAlignment="1">
      <alignment horizontal="center" vertical="center" wrapText="1"/>
    </xf>
    <xf numFmtId="0" fontId="15" fillId="0" borderId="36"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64" fontId="6" fillId="0" borderId="37" xfId="0" applyNumberFormat="1" applyFont="1" applyBorder="1" applyAlignment="1">
      <alignment horizontal="center" vertical="center"/>
    </xf>
    <xf numFmtId="0" fontId="6" fillId="0" borderId="4" xfId="0" applyFont="1" applyBorder="1" applyAlignment="1">
      <alignment horizontal="left" vertical="center" wrapText="1"/>
    </xf>
    <xf numFmtId="2" fontId="6" fillId="0" borderId="28" xfId="0" applyNumberFormat="1" applyFont="1" applyFill="1" applyBorder="1" applyAlignment="1">
      <alignment horizontal="center" vertical="center" wrapText="1"/>
    </xf>
    <xf numFmtId="0" fontId="6" fillId="0" borderId="32" xfId="0" applyNumberFormat="1" applyFont="1" applyBorder="1" applyAlignment="1">
      <alignment horizontal="center" vertical="center"/>
    </xf>
    <xf numFmtId="0" fontId="6" fillId="0" borderId="38" xfId="0" applyNumberFormat="1" applyFont="1" applyBorder="1" applyAlignment="1">
      <alignment horizontal="center" vertical="center"/>
    </xf>
    <xf numFmtId="2" fontId="5" fillId="4" borderId="27" xfId="0" applyNumberFormat="1" applyFont="1" applyFill="1" applyBorder="1" applyAlignment="1">
      <alignment horizontal="center" vertical="center" wrapText="1"/>
    </xf>
    <xf numFmtId="2" fontId="5" fillId="4" borderId="22" xfId="0" applyNumberFormat="1" applyFont="1" applyFill="1" applyBorder="1" applyAlignment="1">
      <alignment horizontal="center" vertical="center" wrapText="1"/>
    </xf>
    <xf numFmtId="2" fontId="6" fillId="4" borderId="32" xfId="0" applyNumberFormat="1" applyFont="1" applyFill="1" applyBorder="1" applyAlignment="1">
      <alignment horizontal="center" vertical="center"/>
    </xf>
    <xf numFmtId="2" fontId="6" fillId="4" borderId="37" xfId="0" applyNumberFormat="1" applyFont="1" applyFill="1" applyBorder="1" applyAlignment="1">
      <alignment horizontal="center" vertical="center"/>
    </xf>
    <xf numFmtId="2" fontId="6" fillId="4" borderId="38" xfId="0" applyNumberFormat="1" applyFont="1" applyFill="1" applyBorder="1" applyAlignment="1">
      <alignment horizontal="center" vertical="center"/>
    </xf>
    <xf numFmtId="0" fontId="6" fillId="4" borderId="23"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24" xfId="0" applyFont="1" applyFill="1" applyBorder="1" applyAlignment="1">
      <alignment horizontal="left" vertical="top" wrapText="1"/>
    </xf>
    <xf numFmtId="2" fontId="6" fillId="4"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9" xfId="0" applyFont="1" applyFill="1" applyBorder="1" applyAlignment="1">
      <alignment horizontal="center" vertical="center"/>
    </xf>
    <xf numFmtId="49" fontId="8" fillId="4" borderId="11" xfId="0" applyNumberFormat="1" applyFont="1" applyFill="1" applyBorder="1" applyAlignment="1">
      <alignment horizontal="left" vertical="center" wrapText="1"/>
    </xf>
    <xf numFmtId="49" fontId="8" fillId="4" borderId="12" xfId="0" applyNumberFormat="1" applyFont="1" applyFill="1" applyBorder="1" applyAlignment="1">
      <alignment horizontal="left" vertical="center" wrapText="1"/>
    </xf>
    <xf numFmtId="49" fontId="8" fillId="4" borderId="13" xfId="0" applyNumberFormat="1" applyFont="1" applyFill="1" applyBorder="1" applyAlignment="1">
      <alignment horizontal="left" vertical="center" wrapText="1"/>
    </xf>
    <xf numFmtId="49" fontId="8" fillId="4" borderId="16" xfId="0" applyNumberFormat="1" applyFont="1" applyFill="1" applyBorder="1" applyAlignment="1">
      <alignment horizontal="left" vertical="center" wrapText="1"/>
    </xf>
    <xf numFmtId="49" fontId="8" fillId="4" borderId="17" xfId="0" applyNumberFormat="1" applyFont="1" applyFill="1" applyBorder="1" applyAlignment="1">
      <alignment horizontal="left" vertical="center" wrapText="1"/>
    </xf>
    <xf numFmtId="49" fontId="8" fillId="4" borderId="18" xfId="0" applyNumberFormat="1" applyFont="1" applyFill="1" applyBorder="1" applyAlignment="1">
      <alignment horizontal="left" vertical="center" wrapText="1"/>
    </xf>
    <xf numFmtId="9" fontId="20" fillId="0" borderId="39" xfId="1" applyFont="1" applyFill="1" applyBorder="1" applyAlignment="1" applyProtection="1">
      <alignment horizontal="center" vertical="center"/>
      <protection locked="0"/>
    </xf>
    <xf numFmtId="9" fontId="20" fillId="0" borderId="33" xfId="1" applyFont="1" applyFill="1" applyBorder="1" applyAlignment="1" applyProtection="1">
      <alignment horizontal="center" vertical="center"/>
      <protection locked="0"/>
    </xf>
    <xf numFmtId="9" fontId="20" fillId="0" borderId="34" xfId="1" applyFont="1" applyFill="1" applyBorder="1" applyAlignment="1" applyProtection="1">
      <alignment horizontal="center" vertical="center"/>
      <protection locked="0"/>
    </xf>
    <xf numFmtId="0" fontId="3" fillId="0" borderId="40" xfId="0" applyFont="1" applyBorder="1" applyAlignment="1">
      <alignment horizontal="right" vertical="center"/>
    </xf>
    <xf numFmtId="0" fontId="3" fillId="0" borderId="7" xfId="0" applyFont="1" applyBorder="1" applyAlignment="1">
      <alignment horizontal="right" vertical="center"/>
    </xf>
    <xf numFmtId="0" fontId="3" fillId="0" borderId="51" xfId="0" applyFont="1" applyBorder="1" applyAlignment="1">
      <alignment horizontal="center" vertical="center"/>
    </xf>
    <xf numFmtId="0" fontId="3" fillId="0" borderId="31" xfId="0" applyFont="1" applyBorder="1" applyAlignment="1">
      <alignment horizontal="center" vertical="center"/>
    </xf>
    <xf numFmtId="0" fontId="14" fillId="0" borderId="11" xfId="0" applyFont="1" applyFill="1" applyBorder="1" applyAlignment="1">
      <alignment vertical="center"/>
    </xf>
    <xf numFmtId="0" fontId="14" fillId="0" borderId="12" xfId="0" applyFont="1" applyFill="1" applyBorder="1" applyAlignment="1">
      <alignment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2" fontId="6" fillId="0" borderId="32" xfId="0" applyNumberFormat="1" applyFont="1" applyFill="1" applyBorder="1" applyAlignment="1">
      <alignment horizontal="center" vertical="center"/>
    </xf>
    <xf numFmtId="2" fontId="6" fillId="0" borderId="38" xfId="0" applyNumberFormat="1" applyFont="1" applyFill="1" applyBorder="1" applyAlignment="1">
      <alignment horizontal="center" vertical="center"/>
    </xf>
    <xf numFmtId="2" fontId="8" fillId="2" borderId="36" xfId="0" applyNumberFormat="1" applyFont="1" applyFill="1" applyBorder="1" applyAlignment="1">
      <alignment horizontal="left" vertical="center"/>
    </xf>
    <xf numFmtId="2" fontId="8" fillId="2" borderId="42" xfId="0" applyNumberFormat="1" applyFont="1" applyFill="1" applyBorder="1" applyAlignment="1">
      <alignment horizontal="left" vertical="center"/>
    </xf>
    <xf numFmtId="2" fontId="6" fillId="0" borderId="32" xfId="0" applyNumberFormat="1" applyFont="1" applyBorder="1" applyAlignment="1">
      <alignment horizontal="center" vertical="center"/>
    </xf>
    <xf numFmtId="2" fontId="6" fillId="0" borderId="38" xfId="0" applyNumberFormat="1" applyFont="1" applyBorder="1" applyAlignment="1">
      <alignment horizontal="center" vertical="center"/>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8" fillId="4" borderId="16" xfId="0" applyFont="1" applyFill="1" applyBorder="1" applyAlignment="1">
      <alignment horizontal="left" vertical="center"/>
    </xf>
    <xf numFmtId="0" fontId="8" fillId="4" borderId="17" xfId="0" applyFont="1" applyFill="1" applyBorder="1" applyAlignment="1">
      <alignment horizontal="left" vertical="center"/>
    </xf>
    <xf numFmtId="0" fontId="6" fillId="4" borderId="23" xfId="0" applyFont="1" applyFill="1" applyBorder="1" applyAlignment="1">
      <alignment vertical="top" wrapText="1"/>
    </xf>
    <xf numFmtId="0" fontId="6" fillId="4" borderId="6" xfId="0" applyFont="1" applyFill="1" applyBorder="1" applyAlignment="1">
      <alignment vertical="top" wrapText="1"/>
    </xf>
    <xf numFmtId="0" fontId="6" fillId="4" borderId="24" xfId="0" applyFont="1" applyFill="1" applyBorder="1" applyAlignment="1">
      <alignment vertical="top" wrapText="1"/>
    </xf>
    <xf numFmtId="164" fontId="4" fillId="0" borderId="32" xfId="0" applyNumberFormat="1" applyFont="1" applyFill="1" applyBorder="1" applyAlignment="1">
      <alignment horizontal="center" vertical="center"/>
    </xf>
    <xf numFmtId="164" fontId="4" fillId="0" borderId="38" xfId="0" applyNumberFormat="1" applyFont="1" applyFill="1" applyBorder="1" applyAlignment="1">
      <alignment horizontal="center" vertical="center"/>
    </xf>
    <xf numFmtId="0" fontId="6" fillId="0" borderId="23" xfId="0" applyFont="1" applyBorder="1" applyAlignment="1">
      <alignment horizontal="left" vertical="center" wrapText="1"/>
    </xf>
    <xf numFmtId="0" fontId="6" fillId="0" borderId="6" xfId="0" applyFont="1" applyBorder="1" applyAlignment="1">
      <alignment horizontal="left" vertical="center" wrapText="1"/>
    </xf>
    <xf numFmtId="164" fontId="4" fillId="0" borderId="37"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49" fontId="5" fillId="4" borderId="11" xfId="0" applyNumberFormat="1" applyFont="1" applyFill="1" applyBorder="1" applyAlignment="1">
      <alignment horizontal="left" vertical="center"/>
    </xf>
    <xf numFmtId="49" fontId="5" fillId="4" borderId="12" xfId="0" applyNumberFormat="1" applyFont="1" applyFill="1" applyBorder="1" applyAlignment="1">
      <alignment horizontal="left" vertical="center"/>
    </xf>
    <xf numFmtId="49" fontId="5" fillId="4" borderId="16" xfId="0" applyNumberFormat="1" applyFont="1" applyFill="1" applyBorder="1" applyAlignment="1">
      <alignment horizontal="left" vertical="center"/>
    </xf>
    <xf numFmtId="49" fontId="5" fillId="4" borderId="17" xfId="0" applyNumberFormat="1" applyFont="1" applyFill="1" applyBorder="1" applyAlignment="1">
      <alignment horizontal="left" vertical="center"/>
    </xf>
    <xf numFmtId="2" fontId="4" fillId="4" borderId="32" xfId="0" applyNumberFormat="1" applyFont="1" applyFill="1" applyBorder="1" applyAlignment="1">
      <alignment horizontal="center" vertical="center"/>
    </xf>
    <xf numFmtId="2" fontId="4" fillId="4" borderId="37" xfId="0" applyNumberFormat="1" applyFont="1" applyFill="1" applyBorder="1" applyAlignment="1">
      <alignment horizontal="center" vertical="center"/>
    </xf>
    <xf numFmtId="2" fontId="4" fillId="4" borderId="38" xfId="0" applyNumberFormat="1" applyFont="1" applyFill="1" applyBorder="1" applyAlignment="1">
      <alignment horizontal="center" vertical="center"/>
    </xf>
    <xf numFmtId="2" fontId="6" fillId="4" borderId="27" xfId="0" applyNumberFormat="1"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2" fontId="5" fillId="2" borderId="13" xfId="0" applyNumberFormat="1" applyFont="1" applyFill="1" applyBorder="1" applyAlignment="1">
      <alignment horizontal="center" vertical="center" wrapText="1"/>
    </xf>
    <xf numFmtId="2" fontId="5" fillId="2" borderId="18" xfId="0" applyNumberFormat="1" applyFont="1" applyFill="1" applyBorder="1" applyAlignment="1">
      <alignment horizontal="center" vertical="center" wrapText="1"/>
    </xf>
    <xf numFmtId="0" fontId="4" fillId="0" borderId="4" xfId="0" applyFont="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24" xfId="0" applyFont="1" applyFill="1" applyBorder="1" applyAlignment="1">
      <alignment horizontal="left" vertical="center" wrapText="1"/>
    </xf>
    <xf numFmtId="2" fontId="4" fillId="0" borderId="37" xfId="0" applyNumberFormat="1" applyFont="1" applyFill="1" applyBorder="1" applyAlignment="1">
      <alignment horizontal="center" vertical="center"/>
    </xf>
    <xf numFmtId="0" fontId="4" fillId="4" borderId="1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7" xfId="0" applyFont="1" applyFill="1" applyBorder="1" applyAlignment="1">
      <alignment horizontal="left" vertical="center" wrapText="1"/>
    </xf>
    <xf numFmtId="2" fontId="6" fillId="4" borderId="22" xfId="0" applyNumberFormat="1" applyFont="1" applyFill="1" applyBorder="1" applyAlignment="1">
      <alignment horizontal="center" vertical="center" wrapText="1"/>
    </xf>
    <xf numFmtId="0" fontId="5" fillId="4" borderId="11" xfId="0" applyNumberFormat="1" applyFont="1" applyFill="1" applyBorder="1" applyAlignment="1">
      <alignment horizontal="left" vertical="center" wrapText="1"/>
    </xf>
    <xf numFmtId="0" fontId="5" fillId="4" borderId="12" xfId="0" applyNumberFormat="1" applyFont="1" applyFill="1" applyBorder="1" applyAlignment="1">
      <alignment horizontal="left" vertical="center" wrapText="1"/>
    </xf>
    <xf numFmtId="0" fontId="5" fillId="4" borderId="13" xfId="0" applyNumberFormat="1" applyFont="1" applyFill="1" applyBorder="1" applyAlignment="1">
      <alignment horizontal="left" vertical="center" wrapText="1"/>
    </xf>
    <xf numFmtId="0" fontId="5" fillId="4" borderId="16" xfId="0" applyNumberFormat="1" applyFont="1" applyFill="1" applyBorder="1" applyAlignment="1">
      <alignment horizontal="left" vertical="center" wrapText="1"/>
    </xf>
    <xf numFmtId="0" fontId="5" fillId="4" borderId="17" xfId="0" applyNumberFormat="1" applyFont="1" applyFill="1" applyBorder="1" applyAlignment="1">
      <alignment horizontal="left" vertical="center" wrapText="1"/>
    </xf>
    <xf numFmtId="0" fontId="5" fillId="4" borderId="18" xfId="0" applyNumberFormat="1" applyFont="1" applyFill="1" applyBorder="1" applyAlignment="1">
      <alignment horizontal="left" vertical="center" wrapText="1"/>
    </xf>
    <xf numFmtId="0" fontId="3" fillId="0" borderId="40" xfId="0" applyFont="1" applyFill="1" applyBorder="1" applyAlignment="1">
      <alignment horizontal="right" vertical="center"/>
    </xf>
    <xf numFmtId="0" fontId="3" fillId="0" borderId="7" xfId="0" applyFont="1" applyFill="1" applyBorder="1" applyAlignment="1">
      <alignment horizontal="right" vertical="center"/>
    </xf>
    <xf numFmtId="0" fontId="3" fillId="0" borderId="51" xfId="0" applyFont="1" applyFill="1" applyBorder="1" applyAlignment="1">
      <alignment horizontal="center" vertical="center"/>
    </xf>
    <xf numFmtId="0" fontId="3" fillId="0" borderId="31" xfId="0" applyFont="1" applyFill="1" applyBorder="1" applyAlignment="1">
      <alignment horizontal="center" vertical="center"/>
    </xf>
    <xf numFmtId="0" fontId="5" fillId="4" borderId="11" xfId="0" applyFont="1" applyFill="1" applyBorder="1" applyAlignment="1">
      <alignment horizontal="left" vertical="center"/>
    </xf>
    <xf numFmtId="0" fontId="5" fillId="4" borderId="12" xfId="0" applyFont="1" applyFill="1" applyBorder="1" applyAlignment="1">
      <alignment horizontal="left" vertical="center"/>
    </xf>
    <xf numFmtId="0" fontId="5" fillId="4" borderId="16" xfId="0" applyFont="1" applyFill="1" applyBorder="1" applyAlignment="1">
      <alignment horizontal="left" vertical="center"/>
    </xf>
    <xf numFmtId="0" fontId="5" fillId="4" borderId="17" xfId="0" applyFont="1" applyFill="1" applyBorder="1" applyAlignment="1">
      <alignment horizontal="left" vertical="center"/>
    </xf>
    <xf numFmtId="2" fontId="5" fillId="4" borderId="28" xfId="0" applyNumberFormat="1" applyFont="1" applyFill="1" applyBorder="1" applyAlignment="1">
      <alignment horizontal="center" vertical="center" wrapText="1"/>
    </xf>
    <xf numFmtId="0" fontId="4" fillId="4" borderId="2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164" fontId="4" fillId="0" borderId="11"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49" fontId="5" fillId="4" borderId="11" xfId="0" applyNumberFormat="1" applyFont="1" applyFill="1" applyBorder="1" applyAlignment="1">
      <alignment horizontal="left" vertical="center" wrapText="1"/>
    </xf>
    <xf numFmtId="49" fontId="5" fillId="4" borderId="12" xfId="0" applyNumberFormat="1" applyFont="1" applyFill="1" applyBorder="1" applyAlignment="1">
      <alignment horizontal="left" vertical="center" wrapText="1"/>
    </xf>
    <xf numFmtId="49" fontId="5" fillId="4" borderId="16" xfId="0" applyNumberFormat="1" applyFont="1" applyFill="1" applyBorder="1" applyAlignment="1">
      <alignment horizontal="left" vertical="center" wrapText="1"/>
    </xf>
    <xf numFmtId="49" fontId="5" fillId="4" borderId="17" xfId="0" applyNumberFormat="1" applyFont="1" applyFill="1" applyBorder="1" applyAlignment="1">
      <alignment horizontal="left" vertical="center" wrapText="1"/>
    </xf>
    <xf numFmtId="0" fontId="4" fillId="4" borderId="32" xfId="0" applyNumberFormat="1" applyFont="1" applyFill="1" applyBorder="1" applyAlignment="1">
      <alignment horizontal="center" vertical="center"/>
    </xf>
    <xf numFmtId="0" fontId="4" fillId="4" borderId="37" xfId="0" applyNumberFormat="1" applyFont="1" applyFill="1" applyBorder="1" applyAlignment="1">
      <alignment horizontal="center" vertical="center"/>
    </xf>
    <xf numFmtId="0" fontId="4" fillId="4" borderId="38" xfId="0" applyNumberFormat="1" applyFont="1" applyFill="1" applyBorder="1" applyAlignment="1">
      <alignment horizontal="center" vertical="center"/>
    </xf>
    <xf numFmtId="164" fontId="4" fillId="0" borderId="32" xfId="0" applyNumberFormat="1" applyFont="1" applyBorder="1" applyAlignment="1">
      <alignment horizontal="center" vertical="center"/>
    </xf>
    <xf numFmtId="164" fontId="4" fillId="0" borderId="38" xfId="0" applyNumberFormat="1" applyFont="1" applyBorder="1" applyAlignment="1">
      <alignment horizontal="center" vertical="center"/>
    </xf>
    <xf numFmtId="0" fontId="15" fillId="2" borderId="7" xfId="0" applyFont="1" applyFill="1" applyBorder="1" applyAlignment="1">
      <alignment horizontal="center" vertical="center" wrapText="1"/>
    </xf>
    <xf numFmtId="9" fontId="15" fillId="2" borderId="2" xfId="1" applyFont="1" applyFill="1" applyBorder="1" applyAlignment="1">
      <alignment horizontal="left"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4" fillId="4" borderId="32" xfId="0" applyNumberFormat="1" applyFont="1" applyFill="1" applyBorder="1" applyAlignment="1">
      <alignment horizontal="center" vertical="center"/>
    </xf>
    <xf numFmtId="164" fontId="4" fillId="4" borderId="37" xfId="0" applyNumberFormat="1" applyFont="1" applyFill="1" applyBorder="1" applyAlignment="1">
      <alignment horizontal="center" vertical="center"/>
    </xf>
    <xf numFmtId="164" fontId="4" fillId="4" borderId="38" xfId="0" applyNumberFormat="1" applyFont="1" applyFill="1" applyBorder="1" applyAlignment="1">
      <alignment horizontal="center" vertical="center"/>
    </xf>
    <xf numFmtId="0" fontId="6" fillId="4" borderId="29"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30" xfId="0" applyFont="1" applyFill="1" applyBorder="1" applyAlignment="1">
      <alignment horizontal="left" vertical="top" wrapText="1"/>
    </xf>
  </cellXfs>
  <cellStyles count="2">
    <cellStyle name="Normal" xfId="0" builtinId="0"/>
    <cellStyle name="Percent" xfId="1" builtinId="5"/>
  </cellStyles>
  <dxfs count="0"/>
  <tableStyles count="1" defaultTableStyle="TableStyleMedium2" defaultPivotStyle="PivotStyleLight16">
    <tableStyle name="Table Style 1" pivot="0" count="0" xr9:uid="{00000000-0011-0000-FFFF-FFFF00000000}"/>
  </tableStyles>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50800</xdr:colOff>
      <xdr:row>0</xdr:row>
      <xdr:rowOff>171450</xdr:rowOff>
    </xdr:from>
    <xdr:to>
      <xdr:col>6</xdr:col>
      <xdr:colOff>717550</xdr:colOff>
      <xdr:row>0</xdr:row>
      <xdr:rowOff>2514600</xdr:rowOff>
    </xdr:to>
    <xdr:pic>
      <xdr:nvPicPr>
        <xdr:cNvPr id="6" name="Picture 5">
          <a:extLst>
            <a:ext uri="{FF2B5EF4-FFF2-40B4-BE49-F238E27FC236}">
              <a16:creationId xmlns:a16="http://schemas.microsoft.com/office/drawing/2014/main" id="{86874133-273C-486D-88FE-17EF446C1F5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348" b="10000"/>
        <a:stretch/>
      </xdr:blipFill>
      <xdr:spPr bwMode="auto">
        <a:xfrm>
          <a:off x="6629400" y="171450"/>
          <a:ext cx="1587500"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234950</xdr:colOff>
      <xdr:row>0</xdr:row>
      <xdr:rowOff>177800</xdr:rowOff>
    </xdr:from>
    <xdr:to>
      <xdr:col>4</xdr:col>
      <xdr:colOff>873125</xdr:colOff>
      <xdr:row>0</xdr:row>
      <xdr:rowOff>2520950</xdr:rowOff>
    </xdr:to>
    <xdr:pic>
      <xdr:nvPicPr>
        <xdr:cNvPr id="7" name="Picture 6">
          <a:extLst>
            <a:ext uri="{FF2B5EF4-FFF2-40B4-BE49-F238E27FC236}">
              <a16:creationId xmlns:a16="http://schemas.microsoft.com/office/drawing/2014/main" id="{62D1D30C-BBEA-4716-87F8-495508BDA6C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3348" b="9780"/>
        <a:stretch/>
      </xdr:blipFill>
      <xdr:spPr bwMode="auto">
        <a:xfrm>
          <a:off x="4972050" y="177800"/>
          <a:ext cx="1587500"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53"/>
  <sheetViews>
    <sheetView zoomScale="110" zoomScaleNormal="110" zoomScaleSheetLayoutView="70" workbookViewId="0">
      <selection activeCell="C126" sqref="A126:XFD126"/>
    </sheetView>
  </sheetViews>
  <sheetFormatPr defaultColWidth="9.1796875" defaultRowHeight="13" x14ac:dyDescent="0.35"/>
  <cols>
    <col min="1" max="1" width="5.1796875" style="277" customWidth="1"/>
    <col min="2" max="2" width="31.54296875" style="272" customWidth="1"/>
    <col min="3" max="3" width="6.453125" style="276" customWidth="1"/>
    <col min="4" max="4" width="5.7265625" style="277" customWidth="1"/>
    <col min="5" max="5" width="8" style="277" customWidth="1"/>
    <col min="6" max="6" width="7.453125" style="277" customWidth="1"/>
    <col min="7" max="7" width="9.54296875" style="277" customWidth="1"/>
    <col min="8" max="8" width="7.7265625" style="277" customWidth="1"/>
    <col min="9" max="9" width="9.7265625" style="277" customWidth="1"/>
    <col min="10" max="10" width="12" style="272" customWidth="1"/>
    <col min="11" max="11" width="12.81640625" style="272" customWidth="1"/>
    <col min="12" max="12" width="9.1796875" style="272" customWidth="1"/>
    <col min="13" max="16384" width="9.1796875" style="272"/>
  </cols>
  <sheetData>
    <row r="1" spans="1:14" ht="15.5" x14ac:dyDescent="0.35">
      <c r="A1" s="380" t="s">
        <v>266</v>
      </c>
      <c r="B1" s="380"/>
      <c r="C1" s="380"/>
      <c r="D1" s="380"/>
      <c r="E1" s="380"/>
      <c r="F1" s="380"/>
      <c r="G1" s="380"/>
      <c r="H1" s="380"/>
      <c r="I1" s="380"/>
      <c r="K1" s="273"/>
      <c r="L1" s="273"/>
      <c r="M1" s="273"/>
      <c r="N1" s="273"/>
    </row>
    <row r="2" spans="1:14" x14ac:dyDescent="0.35">
      <c r="A2" s="274"/>
      <c r="B2" s="275"/>
    </row>
    <row r="3" spans="1:14" ht="26" x14ac:dyDescent="0.35">
      <c r="A3" s="381" t="s">
        <v>0</v>
      </c>
      <c r="B3" s="381"/>
      <c r="C3" s="278" t="s">
        <v>141</v>
      </c>
      <c r="D3" s="279" t="s">
        <v>142</v>
      </c>
      <c r="E3" s="279" t="s">
        <v>148</v>
      </c>
      <c r="F3" s="279" t="s">
        <v>137</v>
      </c>
      <c r="G3" s="279" t="s">
        <v>138</v>
      </c>
      <c r="H3" s="279" t="s">
        <v>139</v>
      </c>
      <c r="I3" s="279" t="s">
        <v>140</v>
      </c>
    </row>
    <row r="4" spans="1:14" x14ac:dyDescent="0.35">
      <c r="A4" s="382"/>
      <c r="B4" s="382"/>
      <c r="C4" s="280">
        <v>0</v>
      </c>
      <c r="D4" s="281">
        <v>0</v>
      </c>
      <c r="E4" s="281">
        <v>1</v>
      </c>
      <c r="F4" s="281">
        <v>2</v>
      </c>
      <c r="G4" s="281">
        <v>3</v>
      </c>
      <c r="H4" s="281">
        <v>4</v>
      </c>
      <c r="I4" s="281">
        <v>5</v>
      </c>
    </row>
    <row r="5" spans="1:14" s="287" customFormat="1" x14ac:dyDescent="0.35">
      <c r="A5" s="282" t="s">
        <v>1</v>
      </c>
      <c r="B5" s="283"/>
      <c r="C5" s="284">
        <v>0</v>
      </c>
      <c r="D5" s="285"/>
      <c r="E5" s="285">
        <v>1</v>
      </c>
      <c r="F5" s="285">
        <v>2</v>
      </c>
      <c r="G5" s="285">
        <v>3</v>
      </c>
      <c r="H5" s="285">
        <v>4</v>
      </c>
      <c r="I5" s="286">
        <v>5</v>
      </c>
    </row>
    <row r="6" spans="1:14" ht="39" x14ac:dyDescent="0.35">
      <c r="A6" s="288" t="s">
        <v>2</v>
      </c>
      <c r="B6" s="289" t="s">
        <v>3</v>
      </c>
      <c r="C6" s="290"/>
      <c r="D6" s="291"/>
      <c r="E6" s="291"/>
      <c r="F6" s="291"/>
      <c r="G6" s="291"/>
      <c r="H6" s="291"/>
      <c r="I6" s="291"/>
      <c r="J6" s="131"/>
      <c r="K6" s="131"/>
      <c r="L6" s="131"/>
      <c r="M6" s="292"/>
    </row>
    <row r="7" spans="1:14" ht="39" x14ac:dyDescent="0.35">
      <c r="A7" s="293">
        <v>1.2</v>
      </c>
      <c r="B7" s="294" t="s">
        <v>4</v>
      </c>
      <c r="C7" s="295"/>
      <c r="D7" s="296"/>
      <c r="E7" s="296"/>
      <c r="F7" s="296"/>
      <c r="G7" s="296"/>
      <c r="H7" s="296"/>
      <c r="I7" s="296"/>
      <c r="J7" s="292"/>
      <c r="K7" s="292"/>
      <c r="L7" s="292"/>
    </row>
    <row r="8" spans="1:14" ht="54.75" customHeight="1" x14ac:dyDescent="0.35">
      <c r="A8" s="293">
        <v>1.3</v>
      </c>
      <c r="B8" s="294" t="s">
        <v>5</v>
      </c>
      <c r="C8" s="297"/>
      <c r="D8" s="298"/>
      <c r="E8" s="298"/>
      <c r="F8" s="298"/>
      <c r="G8" s="298"/>
      <c r="H8" s="298"/>
      <c r="I8" s="298"/>
    </row>
    <row r="9" spans="1:14" ht="26" x14ac:dyDescent="0.35">
      <c r="A9" s="293">
        <v>1.4</v>
      </c>
      <c r="B9" s="294" t="s">
        <v>6</v>
      </c>
      <c r="C9" s="297"/>
      <c r="D9" s="298"/>
      <c r="E9" s="298"/>
      <c r="F9" s="298"/>
      <c r="G9" s="298"/>
      <c r="H9" s="298"/>
      <c r="I9" s="298"/>
    </row>
    <row r="10" spans="1:14" ht="39" x14ac:dyDescent="0.35">
      <c r="A10" s="293">
        <v>1.5</v>
      </c>
      <c r="B10" s="294" t="s">
        <v>294</v>
      </c>
      <c r="C10" s="297"/>
      <c r="D10" s="298"/>
      <c r="E10" s="298"/>
      <c r="F10" s="298"/>
      <c r="G10" s="298"/>
      <c r="H10" s="298"/>
      <c r="I10" s="298"/>
    </row>
    <row r="11" spans="1:14" ht="39" x14ac:dyDescent="0.35">
      <c r="A11" s="299" t="s">
        <v>7</v>
      </c>
      <c r="B11" s="300" t="s">
        <v>285</v>
      </c>
      <c r="C11" s="301"/>
      <c r="D11" s="302"/>
      <c r="E11" s="302"/>
      <c r="F11" s="302"/>
      <c r="G11" s="302"/>
      <c r="H11" s="302"/>
      <c r="I11" s="302"/>
    </row>
    <row r="12" spans="1:14" x14ac:dyDescent="0.35">
      <c r="A12" s="303" t="s">
        <v>9</v>
      </c>
      <c r="B12" s="304"/>
      <c r="C12" s="305"/>
      <c r="D12" s="304"/>
      <c r="E12" s="304"/>
      <c r="F12" s="304"/>
      <c r="G12" s="304"/>
      <c r="H12" s="304"/>
      <c r="I12" s="306"/>
    </row>
    <row r="13" spans="1:14" ht="26" x14ac:dyDescent="0.35">
      <c r="A13" s="288" t="s">
        <v>10</v>
      </c>
      <c r="B13" s="289" t="s">
        <v>11</v>
      </c>
      <c r="C13" s="307"/>
      <c r="D13" s="308"/>
      <c r="E13" s="308"/>
      <c r="F13" s="308"/>
      <c r="G13" s="308"/>
      <c r="H13" s="308"/>
      <c r="I13" s="308"/>
    </row>
    <row r="14" spans="1:14" ht="39" x14ac:dyDescent="0.35">
      <c r="A14" s="299" t="s">
        <v>12</v>
      </c>
      <c r="B14" s="300" t="s">
        <v>13</v>
      </c>
      <c r="C14" s="301"/>
      <c r="D14" s="302"/>
      <c r="E14" s="302"/>
      <c r="F14" s="302"/>
      <c r="G14" s="302"/>
      <c r="H14" s="302"/>
      <c r="I14" s="302"/>
    </row>
    <row r="15" spans="1:14" x14ac:dyDescent="0.35">
      <c r="A15" s="303" t="s">
        <v>14</v>
      </c>
      <c r="B15" s="304"/>
      <c r="C15" s="305"/>
      <c r="D15" s="304"/>
      <c r="E15" s="304"/>
      <c r="F15" s="304"/>
      <c r="G15" s="304"/>
      <c r="H15" s="304"/>
      <c r="I15" s="306"/>
    </row>
    <row r="16" spans="1:14" ht="52" x14ac:dyDescent="0.35">
      <c r="A16" s="288" t="s">
        <v>15</v>
      </c>
      <c r="B16" s="289" t="s">
        <v>295</v>
      </c>
      <c r="C16" s="307"/>
      <c r="D16" s="308"/>
      <c r="E16" s="308"/>
      <c r="F16" s="308"/>
      <c r="G16" s="308"/>
      <c r="H16" s="308"/>
      <c r="I16" s="308"/>
    </row>
    <row r="17" spans="1:9" s="311" customFormat="1" ht="26" x14ac:dyDescent="0.35">
      <c r="A17" s="388" t="s">
        <v>275</v>
      </c>
      <c r="B17" s="388"/>
      <c r="C17" s="309" t="s">
        <v>141</v>
      </c>
      <c r="D17" s="310" t="s">
        <v>142</v>
      </c>
      <c r="E17" s="310" t="s">
        <v>143</v>
      </c>
      <c r="F17" s="310" t="s">
        <v>144</v>
      </c>
      <c r="G17" s="310" t="s">
        <v>145</v>
      </c>
      <c r="H17" s="309" t="s">
        <v>146</v>
      </c>
      <c r="I17" s="310" t="s">
        <v>147</v>
      </c>
    </row>
    <row r="18" spans="1:9" s="311" customFormat="1" x14ac:dyDescent="0.35">
      <c r="A18" s="388"/>
      <c r="B18" s="388"/>
      <c r="C18" s="312">
        <v>0</v>
      </c>
      <c r="D18" s="313">
        <v>0</v>
      </c>
      <c r="E18" s="313">
        <v>2</v>
      </c>
      <c r="F18" s="313">
        <v>4</v>
      </c>
      <c r="G18" s="313">
        <v>6</v>
      </c>
      <c r="H18" s="313">
        <v>8</v>
      </c>
      <c r="I18" s="313">
        <v>10</v>
      </c>
    </row>
    <row r="19" spans="1:9" ht="117" x14ac:dyDescent="0.35">
      <c r="A19" s="293" t="s">
        <v>16</v>
      </c>
      <c r="B19" s="294" t="s">
        <v>274</v>
      </c>
      <c r="C19" s="297"/>
      <c r="D19" s="298"/>
      <c r="E19" s="298"/>
      <c r="F19" s="298"/>
      <c r="G19" s="298"/>
      <c r="H19" s="298"/>
      <c r="I19" s="298"/>
    </row>
    <row r="20" spans="1:9" x14ac:dyDescent="0.3">
      <c r="A20" s="314"/>
      <c r="B20" s="315"/>
      <c r="C20" s="316"/>
      <c r="D20" s="317"/>
      <c r="E20" s="317"/>
      <c r="F20" s="317"/>
      <c r="G20" s="317"/>
      <c r="H20" s="317"/>
      <c r="I20" s="318"/>
    </row>
    <row r="21" spans="1:9" ht="26" x14ac:dyDescent="0.35">
      <c r="A21" s="383" t="s">
        <v>17</v>
      </c>
      <c r="B21" s="383"/>
      <c r="C21" s="278" t="s">
        <v>141</v>
      </c>
      <c r="D21" s="279" t="s">
        <v>142</v>
      </c>
      <c r="E21" s="279" t="s">
        <v>148</v>
      </c>
      <c r="F21" s="279" t="s">
        <v>137</v>
      </c>
      <c r="G21" s="279" t="s">
        <v>138</v>
      </c>
      <c r="H21" s="279" t="s">
        <v>139</v>
      </c>
      <c r="I21" s="279" t="s">
        <v>140</v>
      </c>
    </row>
    <row r="22" spans="1:9" x14ac:dyDescent="0.35">
      <c r="A22" s="384"/>
      <c r="B22" s="384"/>
      <c r="C22" s="280">
        <v>0</v>
      </c>
      <c r="D22" s="281">
        <v>0</v>
      </c>
      <c r="E22" s="281">
        <v>1</v>
      </c>
      <c r="F22" s="281">
        <v>2</v>
      </c>
      <c r="G22" s="281">
        <v>3</v>
      </c>
      <c r="H22" s="281">
        <v>4</v>
      </c>
      <c r="I22" s="281">
        <v>5</v>
      </c>
    </row>
    <row r="23" spans="1:9" ht="27.75" customHeight="1" x14ac:dyDescent="0.35">
      <c r="A23" s="395" t="s">
        <v>18</v>
      </c>
      <c r="B23" s="396"/>
      <c r="C23" s="319"/>
      <c r="D23" s="283"/>
      <c r="E23" s="283"/>
      <c r="F23" s="283"/>
      <c r="G23" s="283"/>
      <c r="H23" s="283"/>
      <c r="I23" s="320"/>
    </row>
    <row r="24" spans="1:9" ht="52" x14ac:dyDescent="0.35">
      <c r="A24" s="321">
        <v>2.1</v>
      </c>
      <c r="B24" s="289" t="s">
        <v>19</v>
      </c>
      <c r="C24" s="322"/>
      <c r="D24" s="323"/>
      <c r="E24" s="323"/>
      <c r="F24" s="323"/>
      <c r="G24" s="323"/>
      <c r="H24" s="323"/>
      <c r="I24" s="323"/>
    </row>
    <row r="25" spans="1:9" ht="54.75" customHeight="1" x14ac:dyDescent="0.35">
      <c r="A25" s="324">
        <v>2.2000000000000002</v>
      </c>
      <c r="B25" s="294" t="s">
        <v>20</v>
      </c>
      <c r="C25" s="325"/>
      <c r="D25" s="326"/>
      <c r="E25" s="326"/>
      <c r="F25" s="326"/>
      <c r="G25" s="326"/>
      <c r="H25" s="326"/>
      <c r="I25" s="326"/>
    </row>
    <row r="26" spans="1:9" ht="52" x14ac:dyDescent="0.35">
      <c r="A26" s="324">
        <v>2.2999999999999998</v>
      </c>
      <c r="B26" s="294" t="s">
        <v>21</v>
      </c>
      <c r="C26" s="325"/>
      <c r="D26" s="326"/>
      <c r="E26" s="326"/>
      <c r="F26" s="326"/>
      <c r="G26" s="326"/>
      <c r="H26" s="326"/>
      <c r="I26" s="326"/>
    </row>
    <row r="27" spans="1:9" ht="26" x14ac:dyDescent="0.35">
      <c r="A27" s="324">
        <v>2.4</v>
      </c>
      <c r="B27" s="294" t="s">
        <v>22</v>
      </c>
      <c r="C27" s="325"/>
      <c r="D27" s="326"/>
      <c r="E27" s="326"/>
      <c r="F27" s="326"/>
      <c r="G27" s="326"/>
      <c r="H27" s="326"/>
      <c r="I27" s="326"/>
    </row>
    <row r="28" spans="1:9" ht="39" x14ac:dyDescent="0.35">
      <c r="A28" s="324">
        <v>2.5</v>
      </c>
      <c r="B28" s="294" t="s">
        <v>23</v>
      </c>
      <c r="C28" s="325"/>
      <c r="D28" s="326"/>
      <c r="E28" s="326"/>
      <c r="F28" s="326"/>
      <c r="G28" s="326"/>
      <c r="H28" s="326"/>
      <c r="I28" s="326"/>
    </row>
    <row r="29" spans="1:9" ht="39" x14ac:dyDescent="0.35">
      <c r="A29" s="324">
        <v>2.6</v>
      </c>
      <c r="B29" s="294" t="s">
        <v>24</v>
      </c>
      <c r="C29" s="325"/>
      <c r="D29" s="326"/>
      <c r="E29" s="326"/>
      <c r="F29" s="326"/>
      <c r="G29" s="326"/>
      <c r="H29" s="326"/>
      <c r="I29" s="326"/>
    </row>
    <row r="30" spans="1:9" ht="52" x14ac:dyDescent="0.35">
      <c r="A30" s="327">
        <v>2.7</v>
      </c>
      <c r="B30" s="300" t="s">
        <v>296</v>
      </c>
      <c r="C30" s="328"/>
      <c r="D30" s="329"/>
      <c r="E30" s="329"/>
      <c r="F30" s="329"/>
      <c r="G30" s="329"/>
      <c r="H30" s="329"/>
      <c r="I30" s="329"/>
    </row>
    <row r="31" spans="1:9" x14ac:dyDescent="0.35">
      <c r="A31" s="330" t="s">
        <v>25</v>
      </c>
      <c r="B31" s="331"/>
      <c r="C31" s="332"/>
      <c r="D31" s="331"/>
      <c r="E31" s="331"/>
      <c r="F31" s="331"/>
      <c r="G31" s="331"/>
      <c r="H31" s="331"/>
      <c r="I31" s="333"/>
    </row>
    <row r="32" spans="1:9" ht="52" x14ac:dyDescent="0.35">
      <c r="A32" s="321">
        <v>2.8</v>
      </c>
      <c r="B32" s="334" t="s">
        <v>26</v>
      </c>
      <c r="C32" s="334"/>
      <c r="D32" s="335"/>
      <c r="E32" s="335"/>
      <c r="F32" s="335"/>
      <c r="G32" s="323"/>
      <c r="H32" s="335"/>
      <c r="I32" s="335"/>
    </row>
    <row r="33" spans="1:10" s="337" customFormat="1" ht="39" x14ac:dyDescent="0.3">
      <c r="A33" s="336">
        <v>2.9</v>
      </c>
      <c r="B33" s="294" t="s">
        <v>27</v>
      </c>
      <c r="C33" s="325"/>
      <c r="D33" s="326"/>
      <c r="E33" s="326"/>
      <c r="F33" s="326"/>
      <c r="G33" s="326"/>
      <c r="H33" s="326"/>
      <c r="I33" s="326"/>
    </row>
    <row r="34" spans="1:10" s="337" customFormat="1" ht="39" x14ac:dyDescent="0.3">
      <c r="A34" s="338" t="s">
        <v>28</v>
      </c>
      <c r="B34" s="294" t="s">
        <v>29</v>
      </c>
      <c r="C34" s="339"/>
      <c r="D34" s="340"/>
      <c r="E34" s="340"/>
      <c r="F34" s="340"/>
      <c r="G34" s="340"/>
      <c r="H34" s="340"/>
      <c r="I34" s="340"/>
    </row>
    <row r="35" spans="1:10" s="337" customFormat="1" ht="39" x14ac:dyDescent="0.3">
      <c r="A35" s="341">
        <v>2.11</v>
      </c>
      <c r="B35" s="300" t="s">
        <v>30</v>
      </c>
      <c r="C35" s="342"/>
      <c r="D35" s="343"/>
      <c r="E35" s="343"/>
      <c r="F35" s="343"/>
      <c r="G35" s="343"/>
      <c r="H35" s="343"/>
      <c r="I35" s="343"/>
    </row>
    <row r="36" spans="1:10" s="337" customFormat="1" x14ac:dyDescent="0.3">
      <c r="A36" s="330" t="s">
        <v>31</v>
      </c>
      <c r="B36" s="330"/>
      <c r="C36" s="332"/>
      <c r="D36" s="331"/>
      <c r="E36" s="331"/>
      <c r="F36" s="331"/>
      <c r="G36" s="331"/>
      <c r="H36" s="331"/>
      <c r="I36" s="333"/>
    </row>
    <row r="37" spans="1:10" s="337" customFormat="1" ht="39" x14ac:dyDescent="0.3">
      <c r="A37" s="341">
        <v>2.12</v>
      </c>
      <c r="B37" s="289" t="s">
        <v>32</v>
      </c>
      <c r="C37" s="344"/>
      <c r="D37" s="345"/>
      <c r="E37" s="345"/>
      <c r="F37" s="345"/>
      <c r="G37" s="345"/>
      <c r="H37" s="345"/>
      <c r="I37" s="345"/>
    </row>
    <row r="38" spans="1:10" ht="39" x14ac:dyDescent="0.35">
      <c r="A38" s="324">
        <v>2.13</v>
      </c>
      <c r="B38" s="346" t="s">
        <v>33</v>
      </c>
      <c r="C38" s="346"/>
      <c r="D38" s="347"/>
      <c r="E38" s="347"/>
      <c r="F38" s="347"/>
      <c r="G38" s="347"/>
      <c r="H38" s="347"/>
      <c r="I38" s="347"/>
    </row>
    <row r="39" spans="1:10" ht="26" x14ac:dyDescent="0.35">
      <c r="A39" s="389" t="s">
        <v>34</v>
      </c>
      <c r="B39" s="389"/>
      <c r="C39" s="309" t="s">
        <v>141</v>
      </c>
      <c r="D39" s="310" t="s">
        <v>142</v>
      </c>
      <c r="E39" s="310" t="s">
        <v>143</v>
      </c>
      <c r="F39" s="310" t="s">
        <v>144</v>
      </c>
      <c r="G39" s="310" t="s">
        <v>145</v>
      </c>
      <c r="H39" s="309" t="s">
        <v>146</v>
      </c>
      <c r="I39" s="310" t="s">
        <v>147</v>
      </c>
    </row>
    <row r="40" spans="1:10" x14ac:dyDescent="0.35">
      <c r="A40" s="389"/>
      <c r="B40" s="389"/>
      <c r="C40" s="312">
        <v>0</v>
      </c>
      <c r="D40" s="313">
        <v>0</v>
      </c>
      <c r="E40" s="313">
        <v>2</v>
      </c>
      <c r="F40" s="313">
        <v>4</v>
      </c>
      <c r="G40" s="313">
        <v>6</v>
      </c>
      <c r="H40" s="313">
        <v>8</v>
      </c>
      <c r="I40" s="313">
        <v>10</v>
      </c>
    </row>
    <row r="41" spans="1:10" ht="143" x14ac:dyDescent="0.35">
      <c r="A41" s="348">
        <v>2.14</v>
      </c>
      <c r="B41" s="294" t="s">
        <v>263</v>
      </c>
      <c r="C41" s="325"/>
      <c r="D41" s="326"/>
      <c r="E41" s="326"/>
      <c r="F41" s="326"/>
      <c r="G41" s="326"/>
      <c r="H41" s="326"/>
      <c r="I41" s="326"/>
    </row>
    <row r="42" spans="1:10" x14ac:dyDescent="0.35">
      <c r="A42" s="349"/>
      <c r="B42" s="350"/>
      <c r="C42" s="351"/>
      <c r="D42" s="352"/>
      <c r="E42" s="352"/>
      <c r="F42" s="352"/>
      <c r="G42" s="352"/>
      <c r="H42" s="352"/>
      <c r="I42" s="353"/>
      <c r="J42" s="292"/>
    </row>
    <row r="43" spans="1:10" ht="26" x14ac:dyDescent="0.35">
      <c r="A43" s="383" t="s">
        <v>35</v>
      </c>
      <c r="B43" s="383"/>
      <c r="C43" s="278" t="s">
        <v>141</v>
      </c>
      <c r="D43" s="279" t="s">
        <v>142</v>
      </c>
      <c r="E43" s="279" t="s">
        <v>148</v>
      </c>
      <c r="F43" s="279" t="s">
        <v>137</v>
      </c>
      <c r="G43" s="279" t="s">
        <v>138</v>
      </c>
      <c r="H43" s="279" t="s">
        <v>139</v>
      </c>
      <c r="I43" s="279" t="s">
        <v>140</v>
      </c>
    </row>
    <row r="44" spans="1:10" x14ac:dyDescent="0.35">
      <c r="A44" s="384"/>
      <c r="B44" s="384"/>
      <c r="C44" s="280">
        <v>0</v>
      </c>
      <c r="D44" s="281">
        <v>0</v>
      </c>
      <c r="E44" s="281">
        <v>1</v>
      </c>
      <c r="F44" s="281">
        <v>2</v>
      </c>
      <c r="G44" s="281">
        <v>3</v>
      </c>
      <c r="H44" s="281">
        <v>4</v>
      </c>
      <c r="I44" s="281">
        <v>5</v>
      </c>
    </row>
    <row r="45" spans="1:10" x14ac:dyDescent="0.35">
      <c r="A45" s="282" t="s">
        <v>36</v>
      </c>
      <c r="B45" s="283"/>
      <c r="C45" s="319"/>
      <c r="D45" s="283"/>
      <c r="E45" s="283"/>
      <c r="F45" s="283"/>
      <c r="G45" s="283"/>
      <c r="H45" s="283"/>
      <c r="I45" s="320"/>
    </row>
    <row r="46" spans="1:10" ht="52" x14ac:dyDescent="0.35">
      <c r="A46" s="354">
        <v>3.1</v>
      </c>
      <c r="B46" s="289" t="s">
        <v>37</v>
      </c>
      <c r="C46" s="322"/>
      <c r="D46" s="323"/>
      <c r="E46" s="323"/>
      <c r="F46" s="323"/>
      <c r="G46" s="323"/>
      <c r="H46" s="323"/>
      <c r="I46" s="323"/>
    </row>
    <row r="47" spans="1:10" ht="39" x14ac:dyDescent="0.35">
      <c r="A47" s="355">
        <v>3.2</v>
      </c>
      <c r="B47" s="300" t="s">
        <v>38</v>
      </c>
      <c r="C47" s="328"/>
      <c r="D47" s="329"/>
      <c r="E47" s="329"/>
      <c r="F47" s="329"/>
      <c r="G47" s="329"/>
      <c r="H47" s="329"/>
      <c r="I47" s="329"/>
    </row>
    <row r="48" spans="1:10" x14ac:dyDescent="0.35">
      <c r="A48" s="282" t="s">
        <v>39</v>
      </c>
      <c r="B48" s="283"/>
      <c r="C48" s="319"/>
      <c r="D48" s="283"/>
      <c r="E48" s="283"/>
      <c r="F48" s="283"/>
      <c r="G48" s="283"/>
      <c r="H48" s="283"/>
      <c r="I48" s="320"/>
    </row>
    <row r="49" spans="1:10" ht="52" x14ac:dyDescent="0.35">
      <c r="A49" s="354">
        <v>3.3</v>
      </c>
      <c r="B49" s="289" t="s">
        <v>40</v>
      </c>
      <c r="C49" s="322"/>
      <c r="D49" s="323"/>
      <c r="E49" s="323"/>
      <c r="F49" s="323"/>
      <c r="G49" s="323"/>
      <c r="H49" s="323"/>
      <c r="I49" s="323"/>
    </row>
    <row r="50" spans="1:10" ht="39" x14ac:dyDescent="0.35">
      <c r="A50" s="356">
        <v>3.4</v>
      </c>
      <c r="B50" s="294" t="s">
        <v>41</v>
      </c>
      <c r="C50" s="325"/>
      <c r="D50" s="326"/>
      <c r="E50" s="326"/>
      <c r="F50" s="326"/>
      <c r="G50" s="326"/>
      <c r="H50" s="326"/>
      <c r="I50" s="326"/>
    </row>
    <row r="51" spans="1:10" ht="39" x14ac:dyDescent="0.35">
      <c r="A51" s="355">
        <v>3.5</v>
      </c>
      <c r="B51" s="300" t="s">
        <v>42</v>
      </c>
      <c r="C51" s="328"/>
      <c r="D51" s="329"/>
      <c r="E51" s="329"/>
      <c r="F51" s="329"/>
      <c r="G51" s="329"/>
      <c r="H51" s="329"/>
      <c r="I51" s="329"/>
    </row>
    <row r="52" spans="1:10" x14ac:dyDescent="0.35">
      <c r="A52" s="282" t="s">
        <v>43</v>
      </c>
      <c r="B52" s="283"/>
      <c r="C52" s="319"/>
      <c r="D52" s="283"/>
      <c r="E52" s="283"/>
      <c r="F52" s="283"/>
      <c r="G52" s="283"/>
      <c r="H52" s="283"/>
      <c r="I52" s="320"/>
    </row>
    <row r="53" spans="1:10" ht="52" x14ac:dyDescent="0.35">
      <c r="A53" s="354">
        <v>3.6</v>
      </c>
      <c r="B53" s="289" t="s">
        <v>297</v>
      </c>
      <c r="C53" s="322"/>
      <c r="D53" s="323"/>
      <c r="E53" s="323"/>
      <c r="F53" s="323"/>
      <c r="G53" s="323"/>
      <c r="H53" s="323"/>
      <c r="I53" s="323"/>
    </row>
    <row r="54" spans="1:10" ht="26" x14ac:dyDescent="0.35">
      <c r="A54" s="356">
        <v>3.7</v>
      </c>
      <c r="B54" s="294" t="s">
        <v>44</v>
      </c>
      <c r="C54" s="325"/>
      <c r="D54" s="326"/>
      <c r="E54" s="326"/>
      <c r="F54" s="326"/>
      <c r="G54" s="326"/>
      <c r="H54" s="326"/>
      <c r="I54" s="326"/>
    </row>
    <row r="55" spans="1:10" ht="39" x14ac:dyDescent="0.35">
      <c r="A55" s="356">
        <v>3.8</v>
      </c>
      <c r="B55" s="371" t="s">
        <v>287</v>
      </c>
      <c r="C55" s="372"/>
      <c r="D55" s="373"/>
      <c r="E55" s="373"/>
      <c r="F55" s="373"/>
      <c r="G55" s="373"/>
      <c r="H55" s="373"/>
      <c r="I55" s="373"/>
    </row>
    <row r="56" spans="1:10" x14ac:dyDescent="0.35">
      <c r="A56" s="282" t="s">
        <v>46</v>
      </c>
      <c r="B56" s="283"/>
      <c r="C56" s="319"/>
      <c r="D56" s="283"/>
      <c r="E56" s="283"/>
      <c r="F56" s="283"/>
      <c r="G56" s="283"/>
      <c r="H56" s="283"/>
      <c r="I56" s="320"/>
    </row>
    <row r="57" spans="1:10" ht="52" x14ac:dyDescent="0.35">
      <c r="A57" s="354">
        <v>3.9</v>
      </c>
      <c r="B57" s="289" t="s">
        <v>298</v>
      </c>
      <c r="C57" s="322"/>
      <c r="D57" s="323"/>
      <c r="E57" s="323"/>
      <c r="F57" s="323"/>
      <c r="G57" s="323"/>
      <c r="H57" s="323"/>
      <c r="I57" s="323"/>
    </row>
    <row r="58" spans="1:10" ht="39" x14ac:dyDescent="0.35">
      <c r="A58" s="357" t="s">
        <v>47</v>
      </c>
      <c r="B58" s="294" t="s">
        <v>48</v>
      </c>
      <c r="C58" s="325"/>
      <c r="D58" s="326"/>
      <c r="E58" s="326"/>
      <c r="F58" s="326"/>
      <c r="G58" s="326"/>
      <c r="H58" s="326"/>
      <c r="I58" s="326"/>
    </row>
    <row r="59" spans="1:10" ht="52" x14ac:dyDescent="0.35">
      <c r="A59" s="357" t="s">
        <v>49</v>
      </c>
      <c r="B59" s="294" t="s">
        <v>50</v>
      </c>
      <c r="C59" s="325"/>
      <c r="D59" s="326"/>
      <c r="E59" s="326"/>
      <c r="F59" s="326"/>
      <c r="G59" s="326"/>
      <c r="H59" s="326"/>
      <c r="I59" s="326"/>
    </row>
    <row r="60" spans="1:10" ht="39" x14ac:dyDescent="0.35">
      <c r="A60" s="357" t="s">
        <v>51</v>
      </c>
      <c r="B60" s="294" t="s">
        <v>52</v>
      </c>
      <c r="C60" s="325"/>
      <c r="D60" s="326"/>
      <c r="E60" s="326"/>
      <c r="F60" s="326"/>
      <c r="G60" s="326"/>
      <c r="H60" s="326"/>
      <c r="I60" s="326"/>
    </row>
    <row r="61" spans="1:10" ht="26" x14ac:dyDescent="0.35">
      <c r="A61" s="390" t="s">
        <v>53</v>
      </c>
      <c r="B61" s="390"/>
      <c r="C61" s="309" t="s">
        <v>141</v>
      </c>
      <c r="D61" s="310" t="s">
        <v>142</v>
      </c>
      <c r="E61" s="310" t="s">
        <v>143</v>
      </c>
      <c r="F61" s="310" t="s">
        <v>144</v>
      </c>
      <c r="G61" s="310" t="s">
        <v>145</v>
      </c>
      <c r="H61" s="309" t="s">
        <v>146</v>
      </c>
      <c r="I61" s="310" t="s">
        <v>147</v>
      </c>
    </row>
    <row r="62" spans="1:10" x14ac:dyDescent="0.35">
      <c r="A62" s="390"/>
      <c r="B62" s="390"/>
      <c r="C62" s="312">
        <v>0</v>
      </c>
      <c r="D62" s="313">
        <v>0</v>
      </c>
      <c r="E62" s="313">
        <v>2</v>
      </c>
      <c r="F62" s="313">
        <v>4</v>
      </c>
      <c r="G62" s="313">
        <v>6</v>
      </c>
      <c r="H62" s="313">
        <v>8</v>
      </c>
      <c r="I62" s="313">
        <v>10</v>
      </c>
    </row>
    <row r="63" spans="1:10" ht="195" x14ac:dyDescent="0.35">
      <c r="A63" s="357" t="s">
        <v>54</v>
      </c>
      <c r="B63" s="294" t="s">
        <v>267</v>
      </c>
      <c r="C63" s="325"/>
      <c r="D63" s="326"/>
      <c r="E63" s="326"/>
      <c r="F63" s="326"/>
      <c r="G63" s="326"/>
      <c r="H63" s="326"/>
      <c r="I63" s="326"/>
    </row>
    <row r="64" spans="1:10" x14ac:dyDescent="0.35">
      <c r="A64" s="352"/>
      <c r="B64" s="358"/>
      <c r="C64" s="351"/>
      <c r="D64" s="352"/>
      <c r="E64" s="352"/>
      <c r="F64" s="352"/>
      <c r="G64" s="352"/>
      <c r="H64" s="352"/>
      <c r="I64" s="359"/>
      <c r="J64" s="292"/>
    </row>
    <row r="65" spans="1:9" ht="26" x14ac:dyDescent="0.35">
      <c r="A65" s="391" t="s">
        <v>55</v>
      </c>
      <c r="B65" s="391"/>
      <c r="C65" s="278" t="s">
        <v>141</v>
      </c>
      <c r="D65" s="279" t="s">
        <v>142</v>
      </c>
      <c r="E65" s="279" t="s">
        <v>148</v>
      </c>
      <c r="F65" s="279" t="s">
        <v>137</v>
      </c>
      <c r="G65" s="279" t="s">
        <v>138</v>
      </c>
      <c r="H65" s="279" t="s">
        <v>139</v>
      </c>
      <c r="I65" s="279" t="s">
        <v>140</v>
      </c>
    </row>
    <row r="66" spans="1:9" x14ac:dyDescent="0.35">
      <c r="A66" s="391"/>
      <c r="B66" s="392"/>
      <c r="C66" s="280">
        <v>0</v>
      </c>
      <c r="D66" s="281">
        <v>0</v>
      </c>
      <c r="E66" s="281">
        <v>1</v>
      </c>
      <c r="F66" s="281">
        <v>2</v>
      </c>
      <c r="G66" s="281">
        <v>3</v>
      </c>
      <c r="H66" s="281">
        <v>4</v>
      </c>
      <c r="I66" s="281">
        <v>5</v>
      </c>
    </row>
    <row r="67" spans="1:9" s="287" customFormat="1" x14ac:dyDescent="0.35">
      <c r="A67" s="282" t="s">
        <v>56</v>
      </c>
      <c r="B67" s="282"/>
      <c r="C67" s="319"/>
      <c r="D67" s="283"/>
      <c r="E67" s="283"/>
      <c r="F67" s="283"/>
      <c r="G67" s="283"/>
      <c r="H67" s="283"/>
      <c r="I67" s="320"/>
    </row>
    <row r="68" spans="1:9" ht="39" x14ac:dyDescent="0.35">
      <c r="A68" s="356">
        <v>4.0999999999999996</v>
      </c>
      <c r="B68" s="360" t="s">
        <v>57</v>
      </c>
      <c r="C68" s="322"/>
      <c r="D68" s="323"/>
      <c r="E68" s="323"/>
      <c r="F68" s="323"/>
      <c r="G68" s="323"/>
      <c r="H68" s="323"/>
      <c r="I68" s="323"/>
    </row>
    <row r="69" spans="1:9" ht="39" x14ac:dyDescent="0.35">
      <c r="A69" s="355">
        <v>4.2</v>
      </c>
      <c r="B69" s="361" t="s">
        <v>58</v>
      </c>
      <c r="C69" s="328"/>
      <c r="D69" s="329"/>
      <c r="E69" s="329"/>
      <c r="F69" s="329"/>
      <c r="G69" s="329"/>
      <c r="H69" s="329"/>
      <c r="I69" s="329"/>
    </row>
    <row r="70" spans="1:9" x14ac:dyDescent="0.35">
      <c r="A70" s="282" t="s">
        <v>59</v>
      </c>
      <c r="B70" s="283"/>
      <c r="C70" s="319"/>
      <c r="D70" s="283"/>
      <c r="E70" s="283"/>
      <c r="F70" s="283"/>
      <c r="G70" s="283"/>
      <c r="H70" s="283"/>
      <c r="I70" s="320"/>
    </row>
    <row r="71" spans="1:9" ht="52" x14ac:dyDescent="0.35">
      <c r="A71" s="354">
        <v>4.3</v>
      </c>
      <c r="B71" s="360" t="s">
        <v>60</v>
      </c>
      <c r="C71" s="322"/>
      <c r="D71" s="323"/>
      <c r="E71" s="323"/>
      <c r="F71" s="323"/>
      <c r="G71" s="323"/>
      <c r="H71" s="323"/>
      <c r="I71" s="323"/>
    </row>
    <row r="72" spans="1:9" ht="65" x14ac:dyDescent="0.35">
      <c r="A72" s="356">
        <v>4.4000000000000004</v>
      </c>
      <c r="B72" s="362" t="s">
        <v>61</v>
      </c>
      <c r="C72" s="325"/>
      <c r="D72" s="326"/>
      <c r="E72" s="326"/>
      <c r="F72" s="326"/>
      <c r="G72" s="326"/>
      <c r="H72" s="326"/>
      <c r="I72" s="326"/>
    </row>
    <row r="73" spans="1:9" x14ac:dyDescent="0.35">
      <c r="A73" s="355">
        <v>4.5</v>
      </c>
      <c r="B73" s="361" t="s">
        <v>62</v>
      </c>
      <c r="C73" s="328"/>
      <c r="D73" s="329"/>
      <c r="E73" s="329"/>
      <c r="F73" s="329"/>
      <c r="G73" s="329"/>
      <c r="H73" s="329"/>
      <c r="I73" s="329"/>
    </row>
    <row r="74" spans="1:9" x14ac:dyDescent="0.35">
      <c r="A74" s="282" t="s">
        <v>63</v>
      </c>
      <c r="B74" s="283"/>
      <c r="C74" s="319"/>
      <c r="D74" s="283"/>
      <c r="E74" s="283"/>
      <c r="F74" s="283"/>
      <c r="G74" s="283"/>
      <c r="H74" s="283"/>
      <c r="I74" s="320"/>
    </row>
    <row r="75" spans="1:9" ht="52" x14ac:dyDescent="0.35">
      <c r="A75" s="354">
        <v>4.5999999999999996</v>
      </c>
      <c r="B75" s="360" t="s">
        <v>64</v>
      </c>
      <c r="C75" s="322"/>
      <c r="D75" s="323"/>
      <c r="E75" s="323"/>
      <c r="F75" s="323"/>
      <c r="G75" s="323"/>
      <c r="H75" s="323"/>
      <c r="I75" s="323"/>
    </row>
    <row r="76" spans="1:9" ht="52" x14ac:dyDescent="0.35">
      <c r="A76" s="356">
        <v>4.7</v>
      </c>
      <c r="B76" s="362" t="s">
        <v>65</v>
      </c>
      <c r="C76" s="325"/>
      <c r="D76" s="326"/>
      <c r="E76" s="326"/>
      <c r="F76" s="326"/>
      <c r="G76" s="326"/>
      <c r="H76" s="326"/>
      <c r="I76" s="326"/>
    </row>
    <row r="77" spans="1:9" ht="52" x14ac:dyDescent="0.35">
      <c r="A77" s="356">
        <v>4.8</v>
      </c>
      <c r="B77" s="362" t="s">
        <v>66</v>
      </c>
      <c r="C77" s="325"/>
      <c r="D77" s="326"/>
      <c r="E77" s="326"/>
      <c r="F77" s="326"/>
      <c r="G77" s="326"/>
      <c r="H77" s="326"/>
      <c r="I77" s="326"/>
    </row>
    <row r="78" spans="1:9" ht="39" x14ac:dyDescent="0.35">
      <c r="A78" s="355">
        <v>4.9000000000000004</v>
      </c>
      <c r="B78" s="361" t="s">
        <v>67</v>
      </c>
      <c r="C78" s="328"/>
      <c r="D78" s="329"/>
      <c r="E78" s="329"/>
      <c r="F78" s="329"/>
      <c r="G78" s="329"/>
      <c r="H78" s="329"/>
      <c r="I78" s="329"/>
    </row>
    <row r="79" spans="1:9" x14ac:dyDescent="0.35">
      <c r="A79" s="282" t="s">
        <v>68</v>
      </c>
      <c r="B79" s="283"/>
      <c r="C79" s="319"/>
      <c r="D79" s="283"/>
      <c r="E79" s="283"/>
      <c r="F79" s="283"/>
      <c r="G79" s="283"/>
      <c r="H79" s="283"/>
      <c r="I79" s="320"/>
    </row>
    <row r="80" spans="1:9" ht="39" x14ac:dyDescent="0.35">
      <c r="A80" s="363" t="s">
        <v>69</v>
      </c>
      <c r="B80" s="360" t="s">
        <v>70</v>
      </c>
      <c r="C80" s="322"/>
      <c r="D80" s="323"/>
      <c r="E80" s="323"/>
      <c r="F80" s="323"/>
      <c r="G80" s="323"/>
      <c r="H80" s="323"/>
      <c r="I80" s="323"/>
    </row>
    <row r="81" spans="1:10" ht="39" x14ac:dyDescent="0.35">
      <c r="A81" s="364">
        <v>4.1100000000000003</v>
      </c>
      <c r="B81" s="362" t="s">
        <v>71</v>
      </c>
      <c r="C81" s="325"/>
      <c r="D81" s="326"/>
      <c r="E81" s="326"/>
      <c r="F81" s="326"/>
      <c r="G81" s="326"/>
      <c r="H81" s="326"/>
      <c r="I81" s="326"/>
    </row>
    <row r="82" spans="1:10" ht="39" x14ac:dyDescent="0.35">
      <c r="A82" s="364">
        <v>4.12</v>
      </c>
      <c r="B82" s="362" t="s">
        <v>72</v>
      </c>
      <c r="C82" s="325"/>
      <c r="D82" s="326"/>
      <c r="E82" s="326"/>
      <c r="F82" s="326"/>
      <c r="G82" s="326"/>
      <c r="H82" s="326"/>
      <c r="I82" s="326"/>
    </row>
    <row r="83" spans="1:10" ht="39" x14ac:dyDescent="0.35">
      <c r="A83" s="364">
        <v>4.13</v>
      </c>
      <c r="B83" s="362" t="s">
        <v>73</v>
      </c>
      <c r="C83" s="325"/>
      <c r="D83" s="326"/>
      <c r="E83" s="326"/>
      <c r="F83" s="326"/>
      <c r="G83" s="326"/>
      <c r="H83" s="326"/>
      <c r="I83" s="326"/>
    </row>
    <row r="84" spans="1:10" ht="52" x14ac:dyDescent="0.35">
      <c r="A84" s="364">
        <v>4.1399999999999997</v>
      </c>
      <c r="B84" s="362" t="s">
        <v>286</v>
      </c>
      <c r="C84" s="325"/>
      <c r="D84" s="326"/>
      <c r="E84" s="326"/>
      <c r="F84" s="326"/>
      <c r="G84" s="326"/>
      <c r="H84" s="326"/>
      <c r="I84" s="326"/>
    </row>
    <row r="85" spans="1:10" ht="39" x14ac:dyDescent="0.35">
      <c r="A85" s="364">
        <v>4.1500000000000004</v>
      </c>
      <c r="B85" s="362" t="s">
        <v>293</v>
      </c>
      <c r="C85" s="325"/>
      <c r="D85" s="326"/>
      <c r="E85" s="326"/>
      <c r="F85" s="326"/>
      <c r="G85" s="326"/>
      <c r="H85" s="326"/>
      <c r="I85" s="326"/>
    </row>
    <row r="86" spans="1:10" ht="26" x14ac:dyDescent="0.35">
      <c r="A86" s="385" t="s">
        <v>75</v>
      </c>
      <c r="B86" s="385"/>
      <c r="C86" s="309" t="s">
        <v>141</v>
      </c>
      <c r="D86" s="310" t="s">
        <v>142</v>
      </c>
      <c r="E86" s="310" t="s">
        <v>143</v>
      </c>
      <c r="F86" s="310" t="s">
        <v>144</v>
      </c>
      <c r="G86" s="310" t="s">
        <v>145</v>
      </c>
      <c r="H86" s="309" t="s">
        <v>146</v>
      </c>
      <c r="I86" s="310" t="s">
        <v>147</v>
      </c>
    </row>
    <row r="87" spans="1:10" x14ac:dyDescent="0.35">
      <c r="A87" s="385"/>
      <c r="B87" s="385"/>
      <c r="C87" s="312">
        <v>0</v>
      </c>
      <c r="D87" s="313">
        <v>0</v>
      </c>
      <c r="E87" s="313">
        <v>2</v>
      </c>
      <c r="F87" s="313">
        <v>4</v>
      </c>
      <c r="G87" s="313">
        <v>6</v>
      </c>
      <c r="H87" s="313">
        <v>8</v>
      </c>
      <c r="I87" s="313">
        <v>10</v>
      </c>
    </row>
    <row r="88" spans="1:10" ht="130" x14ac:dyDescent="0.35">
      <c r="A88" s="364">
        <v>4.16</v>
      </c>
      <c r="B88" s="362" t="s">
        <v>268</v>
      </c>
      <c r="C88" s="325"/>
      <c r="D88" s="326"/>
      <c r="E88" s="326"/>
      <c r="F88" s="326"/>
      <c r="G88" s="326"/>
      <c r="H88" s="326"/>
      <c r="I88" s="326"/>
    </row>
    <row r="89" spans="1:10" x14ac:dyDescent="0.35">
      <c r="A89" s="352"/>
      <c r="B89" s="358"/>
      <c r="C89" s="351"/>
      <c r="D89" s="352"/>
      <c r="E89" s="352"/>
      <c r="F89" s="352"/>
      <c r="G89" s="352"/>
      <c r="H89" s="352"/>
      <c r="I89" s="359"/>
      <c r="J89" s="292"/>
    </row>
    <row r="90" spans="1:10" ht="26" x14ac:dyDescent="0.35">
      <c r="A90" s="393" t="s">
        <v>76</v>
      </c>
      <c r="B90" s="393"/>
      <c r="C90" s="278" t="s">
        <v>141</v>
      </c>
      <c r="D90" s="279" t="s">
        <v>142</v>
      </c>
      <c r="E90" s="279" t="s">
        <v>148</v>
      </c>
      <c r="F90" s="279" t="s">
        <v>137</v>
      </c>
      <c r="G90" s="279" t="s">
        <v>138</v>
      </c>
      <c r="H90" s="279" t="s">
        <v>139</v>
      </c>
      <c r="I90" s="279" t="s">
        <v>140</v>
      </c>
    </row>
    <row r="91" spans="1:10" x14ac:dyDescent="0.35">
      <c r="A91" s="394"/>
      <c r="B91" s="394"/>
      <c r="C91" s="280">
        <v>0</v>
      </c>
      <c r="D91" s="281">
        <v>0</v>
      </c>
      <c r="E91" s="281">
        <v>1</v>
      </c>
      <c r="F91" s="281">
        <v>2</v>
      </c>
      <c r="G91" s="281">
        <v>3</v>
      </c>
      <c r="H91" s="281">
        <v>4</v>
      </c>
      <c r="I91" s="281">
        <v>5</v>
      </c>
    </row>
    <row r="92" spans="1:10" s="287" customFormat="1" x14ac:dyDescent="0.35">
      <c r="A92" s="282" t="s">
        <v>77</v>
      </c>
      <c r="B92" s="283"/>
      <c r="C92" s="319"/>
      <c r="D92" s="283"/>
      <c r="E92" s="283"/>
      <c r="F92" s="283"/>
      <c r="G92" s="283"/>
      <c r="H92" s="283"/>
      <c r="I92" s="320"/>
    </row>
    <row r="93" spans="1:10" ht="52" x14ac:dyDescent="0.35">
      <c r="A93" s="354">
        <v>5.0999999999999996</v>
      </c>
      <c r="B93" s="360" t="s">
        <v>78</v>
      </c>
      <c r="C93" s="322"/>
      <c r="D93" s="323"/>
      <c r="E93" s="323"/>
      <c r="F93" s="323"/>
      <c r="G93" s="323"/>
      <c r="H93" s="323"/>
      <c r="I93" s="323"/>
    </row>
    <row r="94" spans="1:10" ht="39" x14ac:dyDescent="0.35">
      <c r="A94" s="356">
        <v>5.2</v>
      </c>
      <c r="B94" s="362" t="s">
        <v>79</v>
      </c>
      <c r="C94" s="325"/>
      <c r="D94" s="326"/>
      <c r="E94" s="326"/>
      <c r="F94" s="326"/>
      <c r="G94" s="326"/>
      <c r="H94" s="326"/>
      <c r="I94" s="326"/>
    </row>
    <row r="95" spans="1:10" ht="52" x14ac:dyDescent="0.35">
      <c r="A95" s="356">
        <v>5.3</v>
      </c>
      <c r="B95" s="362" t="s">
        <v>80</v>
      </c>
      <c r="C95" s="325"/>
      <c r="D95" s="326"/>
      <c r="E95" s="326"/>
      <c r="F95" s="326"/>
      <c r="G95" s="326"/>
      <c r="H95" s="326"/>
      <c r="I95" s="326"/>
    </row>
    <row r="96" spans="1:10" ht="52" x14ac:dyDescent="0.35">
      <c r="A96" s="365">
        <v>5.4</v>
      </c>
      <c r="B96" s="366" t="s">
        <v>81</v>
      </c>
      <c r="C96" s="328"/>
      <c r="D96" s="329"/>
      <c r="E96" s="329"/>
      <c r="F96" s="329"/>
      <c r="G96" s="329"/>
      <c r="H96" s="329"/>
      <c r="I96" s="329"/>
    </row>
    <row r="97" spans="1:10" x14ac:dyDescent="0.35">
      <c r="A97" s="282" t="s">
        <v>82</v>
      </c>
      <c r="B97" s="283"/>
      <c r="C97" s="319"/>
      <c r="D97" s="283"/>
      <c r="E97" s="283"/>
      <c r="F97" s="283"/>
      <c r="G97" s="283"/>
      <c r="H97" s="283"/>
      <c r="I97" s="320"/>
    </row>
    <row r="98" spans="1:10" ht="39" x14ac:dyDescent="0.35">
      <c r="A98" s="354">
        <v>5.5</v>
      </c>
      <c r="B98" s="360" t="s">
        <v>83</v>
      </c>
      <c r="C98" s="322"/>
      <c r="D98" s="323"/>
      <c r="E98" s="323"/>
      <c r="F98" s="323"/>
      <c r="G98" s="323"/>
      <c r="H98" s="323"/>
      <c r="I98" s="323"/>
    </row>
    <row r="99" spans="1:10" ht="39" x14ac:dyDescent="0.35">
      <c r="A99" s="356">
        <v>5.6</v>
      </c>
      <c r="B99" s="362" t="s">
        <v>84</v>
      </c>
      <c r="C99" s="325"/>
      <c r="D99" s="326"/>
      <c r="E99" s="326"/>
      <c r="F99" s="326"/>
      <c r="G99" s="326"/>
      <c r="H99" s="326"/>
      <c r="I99" s="326"/>
    </row>
    <row r="100" spans="1:10" ht="52" x14ac:dyDescent="0.35">
      <c r="A100" s="356">
        <v>5.7</v>
      </c>
      <c r="B100" s="362" t="s">
        <v>85</v>
      </c>
      <c r="C100" s="325"/>
      <c r="D100" s="326"/>
      <c r="E100" s="326"/>
      <c r="F100" s="326"/>
      <c r="G100" s="326"/>
      <c r="H100" s="326"/>
      <c r="I100" s="326"/>
    </row>
    <row r="101" spans="1:10" ht="26" x14ac:dyDescent="0.35">
      <c r="A101" s="356">
        <v>5.8</v>
      </c>
      <c r="B101" s="362" t="s">
        <v>86</v>
      </c>
      <c r="C101" s="325"/>
      <c r="D101" s="326"/>
      <c r="E101" s="326"/>
      <c r="F101" s="326"/>
      <c r="G101" s="326"/>
      <c r="H101" s="326"/>
      <c r="I101" s="326"/>
    </row>
    <row r="102" spans="1:10" ht="26" x14ac:dyDescent="0.35">
      <c r="A102" s="356">
        <v>5.9</v>
      </c>
      <c r="B102" s="362" t="s">
        <v>87</v>
      </c>
      <c r="C102" s="325"/>
      <c r="D102" s="326"/>
      <c r="E102" s="326"/>
      <c r="F102" s="326"/>
      <c r="G102" s="326"/>
      <c r="H102" s="326"/>
      <c r="I102" s="326"/>
    </row>
    <row r="103" spans="1:10" ht="26" x14ac:dyDescent="0.35">
      <c r="A103" s="386" t="s">
        <v>290</v>
      </c>
      <c r="B103" s="386"/>
      <c r="C103" s="309" t="s">
        <v>141</v>
      </c>
      <c r="D103" s="310" t="s">
        <v>142</v>
      </c>
      <c r="E103" s="310" t="s">
        <v>143</v>
      </c>
      <c r="F103" s="310" t="s">
        <v>144</v>
      </c>
      <c r="G103" s="310" t="s">
        <v>145</v>
      </c>
      <c r="H103" s="309" t="s">
        <v>146</v>
      </c>
      <c r="I103" s="310" t="s">
        <v>147</v>
      </c>
    </row>
    <row r="104" spans="1:10" x14ac:dyDescent="0.35">
      <c r="A104" s="386"/>
      <c r="B104" s="386"/>
      <c r="C104" s="312">
        <v>0</v>
      </c>
      <c r="D104" s="313">
        <v>0</v>
      </c>
      <c r="E104" s="313">
        <v>2</v>
      </c>
      <c r="F104" s="313">
        <v>4</v>
      </c>
      <c r="G104" s="313">
        <v>6</v>
      </c>
      <c r="H104" s="313">
        <v>8</v>
      </c>
      <c r="I104" s="313">
        <v>10</v>
      </c>
    </row>
    <row r="105" spans="1:10" ht="104" x14ac:dyDescent="0.35">
      <c r="A105" s="357" t="s">
        <v>88</v>
      </c>
      <c r="B105" s="362" t="s">
        <v>89</v>
      </c>
      <c r="C105" s="325"/>
      <c r="D105" s="326"/>
      <c r="E105" s="326"/>
      <c r="F105" s="326"/>
      <c r="G105" s="326"/>
      <c r="H105" s="326"/>
      <c r="I105" s="326"/>
    </row>
    <row r="106" spans="1:10" x14ac:dyDescent="0.35">
      <c r="A106" s="352"/>
      <c r="B106" s="358"/>
      <c r="C106" s="351"/>
      <c r="D106" s="352"/>
      <c r="E106" s="352"/>
      <c r="F106" s="352"/>
      <c r="G106" s="352"/>
      <c r="H106" s="352"/>
      <c r="I106" s="352"/>
      <c r="J106" s="292"/>
    </row>
    <row r="107" spans="1:10" ht="26" x14ac:dyDescent="0.35">
      <c r="A107" s="391" t="s">
        <v>90</v>
      </c>
      <c r="B107" s="391"/>
      <c r="C107" s="278" t="s">
        <v>141</v>
      </c>
      <c r="D107" s="279" t="s">
        <v>142</v>
      </c>
      <c r="E107" s="279" t="s">
        <v>148</v>
      </c>
      <c r="F107" s="279" t="s">
        <v>137</v>
      </c>
      <c r="G107" s="279" t="s">
        <v>138</v>
      </c>
      <c r="H107" s="279" t="s">
        <v>139</v>
      </c>
      <c r="I107" s="279" t="s">
        <v>140</v>
      </c>
    </row>
    <row r="108" spans="1:10" x14ac:dyDescent="0.35">
      <c r="A108" s="391"/>
      <c r="B108" s="392"/>
      <c r="C108" s="280">
        <v>0</v>
      </c>
      <c r="D108" s="281">
        <v>0</v>
      </c>
      <c r="E108" s="281">
        <v>1</v>
      </c>
      <c r="F108" s="281">
        <v>2</v>
      </c>
      <c r="G108" s="281">
        <v>3</v>
      </c>
      <c r="H108" s="281">
        <v>4</v>
      </c>
      <c r="I108" s="281">
        <v>5</v>
      </c>
    </row>
    <row r="109" spans="1:10" x14ac:dyDescent="0.35">
      <c r="A109" s="282" t="s">
        <v>91</v>
      </c>
      <c r="B109" s="282"/>
      <c r="C109" s="319"/>
      <c r="D109" s="283"/>
      <c r="E109" s="283"/>
      <c r="F109" s="283"/>
      <c r="G109" s="283"/>
      <c r="H109" s="283"/>
      <c r="I109" s="320"/>
    </row>
    <row r="110" spans="1:10" ht="39" x14ac:dyDescent="0.35">
      <c r="A110" s="356">
        <v>6.1</v>
      </c>
      <c r="B110" s="360" t="s">
        <v>92</v>
      </c>
      <c r="C110" s="322"/>
      <c r="D110" s="323"/>
      <c r="E110" s="323"/>
      <c r="F110" s="323"/>
      <c r="G110" s="323"/>
      <c r="H110" s="323"/>
      <c r="I110" s="323"/>
    </row>
    <row r="111" spans="1:10" ht="26" x14ac:dyDescent="0.35">
      <c r="A111" s="356">
        <v>6.2</v>
      </c>
      <c r="B111" s="362" t="s">
        <v>93</v>
      </c>
      <c r="C111" s="325"/>
      <c r="D111" s="326"/>
      <c r="E111" s="326"/>
      <c r="F111" s="326"/>
      <c r="G111" s="326"/>
      <c r="H111" s="326"/>
      <c r="I111" s="326"/>
    </row>
    <row r="112" spans="1:10" ht="26" x14ac:dyDescent="0.35">
      <c r="A112" s="356">
        <v>6.3</v>
      </c>
      <c r="B112" s="362" t="s">
        <v>94</v>
      </c>
      <c r="C112" s="325"/>
      <c r="D112" s="326"/>
      <c r="E112" s="326"/>
      <c r="F112" s="326"/>
      <c r="G112" s="326"/>
      <c r="H112" s="326"/>
      <c r="I112" s="326"/>
    </row>
    <row r="113" spans="1:10" ht="26" x14ac:dyDescent="0.35">
      <c r="A113" s="355">
        <v>6.4</v>
      </c>
      <c r="B113" s="361" t="s">
        <v>95</v>
      </c>
      <c r="C113" s="328"/>
      <c r="D113" s="329"/>
      <c r="E113" s="329"/>
      <c r="F113" s="329"/>
      <c r="G113" s="329"/>
      <c r="H113" s="329"/>
      <c r="I113" s="329"/>
    </row>
    <row r="114" spans="1:10" x14ac:dyDescent="0.35">
      <c r="A114" s="282" t="s">
        <v>96</v>
      </c>
      <c r="B114" s="283"/>
      <c r="C114" s="319"/>
      <c r="D114" s="283"/>
      <c r="E114" s="283"/>
      <c r="F114" s="283"/>
      <c r="G114" s="283"/>
      <c r="H114" s="283"/>
      <c r="I114" s="320"/>
    </row>
    <row r="115" spans="1:10" ht="26" x14ac:dyDescent="0.35">
      <c r="A115" s="354">
        <v>6.5</v>
      </c>
      <c r="B115" s="360" t="s">
        <v>97</v>
      </c>
      <c r="C115" s="322"/>
      <c r="D115" s="323"/>
      <c r="E115" s="323"/>
      <c r="F115" s="323"/>
      <c r="G115" s="323"/>
      <c r="H115" s="323"/>
      <c r="I115" s="323"/>
    </row>
    <row r="116" spans="1:10" ht="39" x14ac:dyDescent="0.35">
      <c r="A116" s="356">
        <v>6.6</v>
      </c>
      <c r="B116" s="362" t="s">
        <v>98</v>
      </c>
      <c r="C116" s="325"/>
      <c r="D116" s="326"/>
      <c r="E116" s="326"/>
      <c r="F116" s="326"/>
      <c r="G116" s="326"/>
      <c r="H116" s="326"/>
      <c r="I116" s="326"/>
    </row>
    <row r="117" spans="1:10" ht="52" x14ac:dyDescent="0.35">
      <c r="A117" s="356">
        <v>6.7</v>
      </c>
      <c r="B117" s="294" t="s">
        <v>99</v>
      </c>
      <c r="C117" s="325"/>
      <c r="D117" s="326"/>
      <c r="E117" s="326"/>
      <c r="F117" s="326"/>
      <c r="G117" s="326"/>
      <c r="H117" s="326"/>
      <c r="I117" s="326"/>
    </row>
    <row r="118" spans="1:10" ht="39" x14ac:dyDescent="0.35">
      <c r="A118" s="356">
        <v>6.8</v>
      </c>
      <c r="B118" s="362" t="s">
        <v>100</v>
      </c>
      <c r="C118" s="325"/>
      <c r="D118" s="326"/>
      <c r="E118" s="326"/>
      <c r="F118" s="326"/>
      <c r="G118" s="326"/>
      <c r="H118" s="326"/>
      <c r="I118" s="326"/>
    </row>
    <row r="119" spans="1:10" ht="26" x14ac:dyDescent="0.35">
      <c r="A119" s="356">
        <v>6.9</v>
      </c>
      <c r="B119" s="362" t="s">
        <v>101</v>
      </c>
      <c r="C119" s="325"/>
      <c r="D119" s="326"/>
      <c r="E119" s="326"/>
      <c r="F119" s="326"/>
      <c r="G119" s="326"/>
      <c r="H119" s="326"/>
      <c r="I119" s="326"/>
    </row>
    <row r="120" spans="1:10" ht="39" x14ac:dyDescent="0.35">
      <c r="A120" s="357" t="s">
        <v>102</v>
      </c>
      <c r="B120" s="362" t="s">
        <v>103</v>
      </c>
      <c r="C120" s="325"/>
      <c r="D120" s="326"/>
      <c r="E120" s="326"/>
      <c r="F120" s="326"/>
      <c r="G120" s="326"/>
      <c r="H120" s="326"/>
      <c r="I120" s="326"/>
    </row>
    <row r="121" spans="1:10" ht="39" x14ac:dyDescent="0.35">
      <c r="A121" s="357" t="s">
        <v>104</v>
      </c>
      <c r="B121" s="362" t="s">
        <v>105</v>
      </c>
      <c r="C121" s="325"/>
      <c r="D121" s="326"/>
      <c r="E121" s="326"/>
      <c r="F121" s="326"/>
      <c r="G121" s="326"/>
      <c r="H121" s="326"/>
      <c r="I121" s="326"/>
    </row>
    <row r="122" spans="1:10" ht="26" x14ac:dyDescent="0.35">
      <c r="A122" s="387" t="s">
        <v>106</v>
      </c>
      <c r="B122" s="387"/>
      <c r="C122" s="309" t="s">
        <v>141</v>
      </c>
      <c r="D122" s="310" t="s">
        <v>142</v>
      </c>
      <c r="E122" s="310" t="s">
        <v>143</v>
      </c>
      <c r="F122" s="310" t="s">
        <v>144</v>
      </c>
      <c r="G122" s="310" t="s">
        <v>145</v>
      </c>
      <c r="H122" s="309" t="s">
        <v>146</v>
      </c>
      <c r="I122" s="310" t="s">
        <v>147</v>
      </c>
    </row>
    <row r="123" spans="1:10" x14ac:dyDescent="0.35">
      <c r="A123" s="387"/>
      <c r="B123" s="387"/>
      <c r="C123" s="312">
        <v>0</v>
      </c>
      <c r="D123" s="313">
        <v>0</v>
      </c>
      <c r="E123" s="313">
        <v>2</v>
      </c>
      <c r="F123" s="313">
        <v>4</v>
      </c>
      <c r="G123" s="313">
        <v>6</v>
      </c>
      <c r="H123" s="313">
        <v>8</v>
      </c>
      <c r="I123" s="313">
        <v>10</v>
      </c>
    </row>
    <row r="124" spans="1:10" ht="78" x14ac:dyDescent="0.35">
      <c r="A124" s="357" t="s">
        <v>107</v>
      </c>
      <c r="B124" s="362" t="s">
        <v>108</v>
      </c>
      <c r="C124" s="325"/>
      <c r="D124" s="326"/>
      <c r="E124" s="326"/>
      <c r="F124" s="326"/>
      <c r="G124" s="326"/>
      <c r="H124" s="326"/>
      <c r="I124" s="326"/>
    </row>
    <row r="125" spans="1:10" x14ac:dyDescent="0.35">
      <c r="A125" s="352"/>
      <c r="B125" s="358"/>
      <c r="C125" s="351"/>
      <c r="D125" s="352"/>
      <c r="E125" s="352"/>
      <c r="F125" s="352"/>
      <c r="G125" s="352"/>
      <c r="H125" s="352"/>
      <c r="I125" s="359"/>
      <c r="J125" s="292"/>
    </row>
    <row r="126" spans="1:10" ht="26" x14ac:dyDescent="0.35">
      <c r="A126" s="393" t="s">
        <v>109</v>
      </c>
      <c r="B126" s="393"/>
      <c r="C126" s="278" t="s">
        <v>141</v>
      </c>
      <c r="D126" s="279" t="s">
        <v>142</v>
      </c>
      <c r="E126" s="279" t="s">
        <v>148</v>
      </c>
      <c r="F126" s="279" t="s">
        <v>137</v>
      </c>
      <c r="G126" s="279" t="s">
        <v>138</v>
      </c>
      <c r="H126" s="279" t="s">
        <v>139</v>
      </c>
      <c r="I126" s="279" t="s">
        <v>140</v>
      </c>
    </row>
    <row r="127" spans="1:10" x14ac:dyDescent="0.35">
      <c r="A127" s="393"/>
      <c r="B127" s="394"/>
      <c r="C127" s="280">
        <v>0</v>
      </c>
      <c r="D127" s="281">
        <v>0</v>
      </c>
      <c r="E127" s="281">
        <v>1</v>
      </c>
      <c r="F127" s="281">
        <v>2</v>
      </c>
      <c r="G127" s="281">
        <v>3</v>
      </c>
      <c r="H127" s="281">
        <v>4</v>
      </c>
      <c r="I127" s="281">
        <v>5</v>
      </c>
    </row>
    <row r="128" spans="1:10" x14ac:dyDescent="0.35">
      <c r="A128" s="282" t="s">
        <v>110</v>
      </c>
      <c r="B128" s="282"/>
      <c r="C128" s="319"/>
      <c r="D128" s="283"/>
      <c r="E128" s="283"/>
      <c r="F128" s="283"/>
      <c r="G128" s="283"/>
      <c r="H128" s="283"/>
      <c r="I128" s="320"/>
    </row>
    <row r="129" spans="1:9" ht="26" x14ac:dyDescent="0.35">
      <c r="A129" s="367">
        <v>7.1</v>
      </c>
      <c r="B129" s="360" t="s">
        <v>111</v>
      </c>
      <c r="C129" s="322"/>
      <c r="D129" s="323"/>
      <c r="E129" s="323"/>
      <c r="F129" s="323"/>
      <c r="G129" s="323"/>
      <c r="H129" s="323"/>
      <c r="I129" s="323"/>
    </row>
    <row r="130" spans="1:9" ht="26" x14ac:dyDescent="0.35">
      <c r="A130" s="367">
        <v>7.2</v>
      </c>
      <c r="B130" s="362" t="s">
        <v>112</v>
      </c>
      <c r="C130" s="325"/>
      <c r="D130" s="326"/>
      <c r="E130" s="326"/>
      <c r="F130" s="326"/>
      <c r="G130" s="326"/>
      <c r="H130" s="326"/>
      <c r="I130" s="326"/>
    </row>
    <row r="131" spans="1:9" ht="39" x14ac:dyDescent="0.35">
      <c r="A131" s="367">
        <v>7.3</v>
      </c>
      <c r="B131" s="362" t="s">
        <v>113</v>
      </c>
      <c r="C131" s="325"/>
      <c r="D131" s="326"/>
      <c r="E131" s="326"/>
      <c r="F131" s="326"/>
      <c r="G131" s="326"/>
      <c r="H131" s="326"/>
      <c r="I131" s="326"/>
    </row>
    <row r="132" spans="1:9" ht="39" x14ac:dyDescent="0.35">
      <c r="A132" s="367">
        <v>7.4</v>
      </c>
      <c r="B132" s="362" t="s">
        <v>114</v>
      </c>
      <c r="C132" s="325"/>
      <c r="D132" s="326"/>
      <c r="E132" s="326"/>
      <c r="F132" s="326"/>
      <c r="G132" s="326"/>
      <c r="H132" s="326"/>
      <c r="I132" s="326"/>
    </row>
    <row r="133" spans="1:9" ht="26" x14ac:dyDescent="0.35">
      <c r="A133" s="367">
        <v>7.5</v>
      </c>
      <c r="B133" s="362" t="s">
        <v>115</v>
      </c>
      <c r="C133" s="325"/>
      <c r="D133" s="326"/>
      <c r="E133" s="326"/>
      <c r="F133" s="326"/>
      <c r="G133" s="326"/>
      <c r="H133" s="326"/>
      <c r="I133" s="326"/>
    </row>
    <row r="134" spans="1:9" ht="26" x14ac:dyDescent="0.35">
      <c r="A134" s="367">
        <v>7.6</v>
      </c>
      <c r="B134" s="362" t="s">
        <v>116</v>
      </c>
      <c r="C134" s="325"/>
      <c r="D134" s="326"/>
      <c r="E134" s="326"/>
      <c r="F134" s="326"/>
      <c r="G134" s="326"/>
      <c r="H134" s="326"/>
      <c r="I134" s="326"/>
    </row>
    <row r="135" spans="1:9" ht="26" x14ac:dyDescent="0.35">
      <c r="A135" s="367">
        <v>7.7</v>
      </c>
      <c r="B135" s="362" t="s">
        <v>117</v>
      </c>
      <c r="C135" s="325"/>
      <c r="D135" s="326"/>
      <c r="E135" s="326"/>
      <c r="F135" s="326"/>
      <c r="G135" s="326"/>
      <c r="H135" s="326"/>
      <c r="I135" s="326"/>
    </row>
    <row r="136" spans="1:9" ht="91" x14ac:dyDescent="0.35">
      <c r="A136" s="367">
        <v>7.8</v>
      </c>
      <c r="B136" s="362" t="s">
        <v>118</v>
      </c>
      <c r="C136" s="325"/>
      <c r="D136" s="326"/>
      <c r="E136" s="326"/>
      <c r="F136" s="326"/>
      <c r="G136" s="326"/>
      <c r="H136" s="326"/>
      <c r="I136" s="326"/>
    </row>
    <row r="137" spans="1:9" ht="26" x14ac:dyDescent="0.35">
      <c r="A137" s="386" t="s">
        <v>120</v>
      </c>
      <c r="B137" s="386"/>
      <c r="C137" s="309" t="s">
        <v>141</v>
      </c>
      <c r="D137" s="310" t="s">
        <v>142</v>
      </c>
      <c r="E137" s="310" t="s">
        <v>143</v>
      </c>
      <c r="F137" s="310" t="s">
        <v>144</v>
      </c>
      <c r="G137" s="310" t="s">
        <v>145</v>
      </c>
      <c r="H137" s="309" t="s">
        <v>146</v>
      </c>
      <c r="I137" s="310" t="s">
        <v>147</v>
      </c>
    </row>
    <row r="138" spans="1:9" x14ac:dyDescent="0.35">
      <c r="A138" s="386"/>
      <c r="B138" s="386"/>
      <c r="C138" s="312">
        <v>0</v>
      </c>
      <c r="D138" s="313">
        <v>0</v>
      </c>
      <c r="E138" s="313">
        <v>2</v>
      </c>
      <c r="F138" s="313">
        <v>4</v>
      </c>
      <c r="G138" s="313">
        <v>6</v>
      </c>
      <c r="H138" s="313">
        <v>8</v>
      </c>
      <c r="I138" s="313">
        <v>10</v>
      </c>
    </row>
    <row r="139" spans="1:9" ht="117" x14ac:dyDescent="0.35">
      <c r="A139" s="368" t="s">
        <v>121</v>
      </c>
      <c r="B139" s="294" t="s">
        <v>122</v>
      </c>
      <c r="C139" s="325"/>
      <c r="D139" s="326"/>
      <c r="E139" s="326"/>
      <c r="F139" s="326"/>
      <c r="G139" s="326"/>
      <c r="H139" s="326"/>
      <c r="I139" s="326"/>
    </row>
    <row r="140" spans="1:9" x14ac:dyDescent="0.35">
      <c r="A140" s="274"/>
      <c r="B140" s="275"/>
      <c r="I140" s="369"/>
    </row>
    <row r="141" spans="1:9" x14ac:dyDescent="0.35">
      <c r="A141" s="274"/>
      <c r="B141" s="275"/>
    </row>
    <row r="142" spans="1:9" x14ac:dyDescent="0.35">
      <c r="A142" s="274"/>
      <c r="B142" s="275"/>
    </row>
    <row r="143" spans="1:9" x14ac:dyDescent="0.35">
      <c r="A143" s="274"/>
    </row>
    <row r="144" spans="1:9" s="337" customFormat="1" x14ac:dyDescent="0.3">
      <c r="C144" s="370"/>
    </row>
    <row r="145" spans="3:3" s="337" customFormat="1" x14ac:dyDescent="0.3">
      <c r="C145" s="370"/>
    </row>
    <row r="146" spans="3:3" s="337" customFormat="1" x14ac:dyDescent="0.3">
      <c r="C146" s="370"/>
    </row>
    <row r="147" spans="3:3" s="337" customFormat="1" x14ac:dyDescent="0.3">
      <c r="C147" s="370"/>
    </row>
    <row r="148" spans="3:3" s="337" customFormat="1" x14ac:dyDescent="0.3">
      <c r="C148" s="370"/>
    </row>
    <row r="149" spans="3:3" s="337" customFormat="1" x14ac:dyDescent="0.3">
      <c r="C149" s="370"/>
    </row>
    <row r="150" spans="3:3" s="337" customFormat="1" x14ac:dyDescent="0.3">
      <c r="C150" s="370"/>
    </row>
    <row r="151" spans="3:3" s="337" customFormat="1" x14ac:dyDescent="0.3">
      <c r="C151" s="370"/>
    </row>
    <row r="152" spans="3:3" s="337" customFormat="1" x14ac:dyDescent="0.3">
      <c r="C152" s="370"/>
    </row>
    <row r="153" spans="3:3" s="337" customFormat="1" x14ac:dyDescent="0.3">
      <c r="C153" s="370"/>
    </row>
  </sheetData>
  <sheetProtection selectLockedCells="1" selectUnlockedCells="1"/>
  <mergeCells count="16">
    <mergeCell ref="A122:B123"/>
    <mergeCell ref="A137:B138"/>
    <mergeCell ref="A17:B18"/>
    <mergeCell ref="A39:B40"/>
    <mergeCell ref="A61:B62"/>
    <mergeCell ref="A43:B44"/>
    <mergeCell ref="A65:B66"/>
    <mergeCell ref="A90:B91"/>
    <mergeCell ref="A107:B108"/>
    <mergeCell ref="A126:B127"/>
    <mergeCell ref="A23:B23"/>
    <mergeCell ref="A1:I1"/>
    <mergeCell ref="A3:B4"/>
    <mergeCell ref="A21:B22"/>
    <mergeCell ref="A86:B87"/>
    <mergeCell ref="A103:B104"/>
  </mergeCells>
  <dataValidations count="43">
    <dataValidation type="custom" allowBlank="1" showInputMessage="1" showErrorMessage="1" sqref="C139:I139" xr:uid="{00000000-0002-0000-0000-000000000000}">
      <formula1>COUNTA($C$139:$I$139)&lt;=1</formula1>
    </dataValidation>
    <dataValidation type="custom" allowBlank="1" showInputMessage="1" showErrorMessage="1" sqref="C132:I136" xr:uid="{00000000-0002-0000-0000-000001000000}">
      <formula1>COUNTA($C$132:$I$132)&lt;=1</formula1>
    </dataValidation>
    <dataValidation type="custom" allowBlank="1" showInputMessage="1" showErrorMessage="1" sqref="C131:I131" xr:uid="{00000000-0002-0000-0000-000002000000}">
      <formula1>COUNTA($C$131:$I$131)&lt;=1</formula1>
    </dataValidation>
    <dataValidation type="custom" allowBlank="1" showInputMessage="1" showErrorMessage="1" sqref="C130:I130" xr:uid="{00000000-0002-0000-0000-000003000000}">
      <formula1>COUNTA($C$130:$I$130)&lt;=1</formula1>
    </dataValidation>
    <dataValidation type="custom" allowBlank="1" showInputMessage="1" showErrorMessage="1" sqref="C129:I129" xr:uid="{00000000-0002-0000-0000-000004000000}">
      <formula1>COUNTA($C$129:$I$129)&lt;=1</formula1>
    </dataValidation>
    <dataValidation type="custom" allowBlank="1" showInputMessage="1" showErrorMessage="1" sqref="C124:I124" xr:uid="{00000000-0002-0000-0000-000005000000}">
      <formula1>COUNTA($C$124:$I$124)&lt;=1</formula1>
    </dataValidation>
    <dataValidation type="custom" allowBlank="1" showInputMessage="1" showErrorMessage="1" sqref="C118:I121" xr:uid="{00000000-0002-0000-0000-000006000000}">
      <formula1>COUNTA($C$118:$I$118)&lt;=1</formula1>
    </dataValidation>
    <dataValidation type="custom" allowBlank="1" showInputMessage="1" showErrorMessage="1" sqref="C117:I117" xr:uid="{00000000-0002-0000-0000-000007000000}">
      <formula1>COUNTA($C$117:$I$117)&lt;=1</formula1>
    </dataValidation>
    <dataValidation type="custom" allowBlank="1" showInputMessage="1" showErrorMessage="1" sqref="C116:I116" xr:uid="{00000000-0002-0000-0000-000008000000}">
      <formula1>COUNTA($C$116:$I$116)&lt;=1</formula1>
    </dataValidation>
    <dataValidation type="custom" allowBlank="1" showInputMessage="1" showErrorMessage="1" sqref="C115:I115" xr:uid="{00000000-0002-0000-0000-000009000000}">
      <formula1>COUNTA($C$115:$I$115)&lt;=1</formula1>
    </dataValidation>
    <dataValidation type="custom" allowBlank="1" showInputMessage="1" showErrorMessage="1" sqref="C113:I113" xr:uid="{00000000-0002-0000-0000-00000A000000}">
      <formula1>COUNTA($C$113:$I$113)&lt;=1</formula1>
    </dataValidation>
    <dataValidation type="custom" allowBlank="1" showInputMessage="1" showErrorMessage="1" sqref="C112:I112" xr:uid="{00000000-0002-0000-0000-00000B000000}">
      <formula1>COUNTA($C$112:$I$112)&lt;=1</formula1>
    </dataValidation>
    <dataValidation type="custom" allowBlank="1" showInputMessage="1" showErrorMessage="1" sqref="C111:I111" xr:uid="{00000000-0002-0000-0000-00000C000000}">
      <formula1>COUNTA($C$111:$I$111)&lt;=1</formula1>
    </dataValidation>
    <dataValidation type="custom" allowBlank="1" showInputMessage="1" showErrorMessage="1" sqref="C110:I110" xr:uid="{00000000-0002-0000-0000-00000D000000}">
      <formula1>COUNTA($C$110:$I$110)&lt;=1</formula1>
    </dataValidation>
    <dataValidation type="custom" allowBlank="1" showInputMessage="1" showErrorMessage="1" sqref="C105:I105" xr:uid="{00000000-0002-0000-0000-00000E000000}">
      <formula1>COUNTA($C$105:$I$105)&lt;=1</formula1>
    </dataValidation>
    <dataValidation type="custom" allowBlank="1" showInputMessage="1" showErrorMessage="1" sqref="C96:I96 C98:I102" xr:uid="{00000000-0002-0000-0000-00000F000000}">
      <formula1>COUNTA($C$96:$I$96)&lt;=1</formula1>
    </dataValidation>
    <dataValidation type="custom" allowBlank="1" showInputMessage="1" showErrorMessage="1" sqref="C95:I95" xr:uid="{00000000-0002-0000-0000-000010000000}">
      <formula1>COUNTA($C$95:$I$95)&lt;=1</formula1>
    </dataValidation>
    <dataValidation type="custom" allowBlank="1" showInputMessage="1" showErrorMessage="1" sqref="C94:I94" xr:uid="{00000000-0002-0000-0000-000011000000}">
      <formula1>COUNTA($C$94:$I$94)&lt;=1</formula1>
    </dataValidation>
    <dataValidation type="custom" allowBlank="1" showInputMessage="1" showErrorMessage="1" sqref="C93:I93" xr:uid="{00000000-0002-0000-0000-000012000000}">
      <formula1>COUNTA($C$93:$I$93)&lt;=1</formula1>
    </dataValidation>
    <dataValidation type="custom" allowBlank="1" showInputMessage="1" showErrorMessage="1" sqref="C72:I73 C80:I85 C75:I78" xr:uid="{00000000-0002-0000-0000-000013000000}">
      <formula1>COUNTA($C$72:$I$72)&lt;=1</formula1>
    </dataValidation>
    <dataValidation type="custom" allowBlank="1" showInputMessage="1" showErrorMessage="1" sqref="C71:I71" xr:uid="{00000000-0002-0000-0000-000014000000}">
      <formula1>COUNTA($C$71:$I$71)&lt;=1</formula1>
    </dataValidation>
    <dataValidation type="custom" allowBlank="1" showInputMessage="1" showErrorMessage="1" sqref="C69:I69" xr:uid="{00000000-0002-0000-0000-000015000000}">
      <formula1>COUNTA($C$69:$I$69)&lt;=1</formula1>
    </dataValidation>
    <dataValidation type="custom" allowBlank="1" showInputMessage="1" showErrorMessage="1" sqref="C68:I68" xr:uid="{00000000-0002-0000-0000-000016000000}">
      <formula1>COUNTA($C$68:$I$68)&lt;=1</formula1>
    </dataValidation>
    <dataValidation type="custom" allowBlank="1" showInputMessage="1" showErrorMessage="1" sqref="C63:I63" xr:uid="{00000000-0002-0000-0000-000017000000}">
      <formula1>COUNTA($C$63:$I$63)&lt;=1</formula1>
    </dataValidation>
    <dataValidation type="custom" allowBlank="1" showInputMessage="1" showErrorMessage="1" sqref="C54:I55 C57:I60" xr:uid="{00000000-0002-0000-0000-000018000000}">
      <formula1>COUNTA($C$54:$I$54)&lt;=1</formula1>
    </dataValidation>
    <dataValidation type="custom" allowBlank="1" showInputMessage="1" showErrorMessage="1" sqref="C53:I53" xr:uid="{00000000-0002-0000-0000-000019000000}">
      <formula1>COUNTA($C$53:$I$53)&lt;=1</formula1>
    </dataValidation>
    <dataValidation type="custom" allowBlank="1" showInputMessage="1" showErrorMessage="1" sqref="C51:I51" xr:uid="{00000000-0002-0000-0000-00001A000000}">
      <formula1>COUNTA($C$51:$I$51)&lt;=1</formula1>
    </dataValidation>
    <dataValidation type="custom" allowBlank="1" showInputMessage="1" showErrorMessage="1" sqref="C50:I50" xr:uid="{00000000-0002-0000-0000-00001B000000}">
      <formula1>COUNTA($C$50:$I$50)&lt;=1</formula1>
    </dataValidation>
    <dataValidation type="custom" allowBlank="1" showInputMessage="1" showErrorMessage="1" sqref="C49:I49" xr:uid="{00000000-0002-0000-0000-00001C000000}">
      <formula1>COUNTA($C$49:$I$49)&lt;=1</formula1>
    </dataValidation>
    <dataValidation type="custom" allowBlank="1" showInputMessage="1" showErrorMessage="1" sqref="C47:I47" xr:uid="{00000000-0002-0000-0000-00001D000000}">
      <formula1>COUNTA($C$47:$I$47)&lt;=1</formula1>
    </dataValidation>
    <dataValidation type="custom" allowBlank="1" showInputMessage="1" showErrorMessage="1" sqref="C46:I46" xr:uid="{00000000-0002-0000-0000-00001E000000}">
      <formula1>COUNTA($C$46:$I$46)&lt;=1</formula1>
    </dataValidation>
    <dataValidation type="custom" allowBlank="1" showInputMessage="1" showErrorMessage="1" sqref="C41:I41 G32 C33:I33" xr:uid="{00000000-0002-0000-0000-00001F000000}">
      <formula1>COUNTA($C$41:$I$41)&lt;=1</formula1>
    </dataValidation>
    <dataValidation type="custom" allowBlank="1" showInputMessage="1" showErrorMessage="1" sqref="C30:I30" xr:uid="{00000000-0002-0000-0000-000020000000}">
      <formula1>COUNTA($C$30:$I$30)&lt;=1</formula1>
    </dataValidation>
    <dataValidation type="custom" allowBlank="1" showInputMessage="1" showErrorMessage="1" sqref="C27:I29" xr:uid="{00000000-0002-0000-0000-000021000000}">
      <formula1>COUNTA($C$27:$I$27)&lt;=1</formula1>
    </dataValidation>
    <dataValidation type="custom" allowBlank="1" showInputMessage="1" showErrorMessage="1" sqref="C26:I26" xr:uid="{00000000-0002-0000-0000-000022000000}">
      <formula1>COUNTA($C$26:$I$26)&lt;=1</formula1>
    </dataValidation>
    <dataValidation type="custom" allowBlank="1" showInputMessage="1" showErrorMessage="1" sqref="C25:I25" xr:uid="{00000000-0002-0000-0000-000023000000}">
      <formula1>COUNTA($C$25:$I$25)&lt;=1</formula1>
    </dataValidation>
    <dataValidation type="custom" allowBlank="1" showInputMessage="1" showErrorMessage="1" sqref="C24:I24" xr:uid="{00000000-0002-0000-0000-000024000000}">
      <formula1>COUNTA($C$24:$I$24)&lt;=1</formula1>
    </dataValidation>
    <dataValidation type="custom" allowBlank="1" showInputMessage="1" showErrorMessage="1" sqref="C88:I88 C42:I42" xr:uid="{00000000-0002-0000-0000-000025000000}">
      <formula1>COUNTA(#REF!)&lt;=1</formula1>
    </dataValidation>
    <dataValidation type="custom" allowBlank="1" showInputMessage="1" showErrorMessage="1" sqref="C10:I11 C19:I19 C16:I17 C13:I14 C39:I39 C61:I61 C86:I86 C103:I103 C122:I122 C137:I137" xr:uid="{00000000-0002-0000-0000-000026000000}">
      <formula1>COUNTA($C$10:$I$10)&lt;=1</formula1>
    </dataValidation>
    <dataValidation type="custom" allowBlank="1" showInputMessage="1" showErrorMessage="1" sqref="C9:I9" xr:uid="{00000000-0002-0000-0000-000027000000}">
      <formula1>COUNTA($C$9:$I$9)&lt;=1</formula1>
    </dataValidation>
    <dataValidation type="custom" allowBlank="1" showInputMessage="1" showErrorMessage="1" sqref="C8:I8" xr:uid="{00000000-0002-0000-0000-000028000000}">
      <formula1>COUNTA($C$8:$I$8)&lt;=1</formula1>
    </dataValidation>
    <dataValidation type="custom" allowBlank="1" showInputMessage="1" showErrorMessage="1" sqref="C7:I7" xr:uid="{00000000-0002-0000-0000-000029000000}">
      <formula1>COUNTA($C$7:$I$7)&lt;=1</formula1>
    </dataValidation>
    <dataValidation type="custom" allowBlank="1" showInputMessage="1" showErrorMessage="1" sqref="C6:I6" xr:uid="{00000000-0002-0000-0000-00002A000000}">
      <formula1>COUNTA($C$6:$I$6)&lt;=1</formula1>
    </dataValidation>
  </dataValidations>
  <pageMargins left="0.70866141732283472" right="0.70866141732283472" top="0.74803149606299213" bottom="0.74803149606299213" header="0.31496062992125984" footer="0.31496062992125984"/>
  <pageSetup scale="98" fitToHeight="0" orientation="portrait" r:id="rId1"/>
  <headerFooter>
    <oddFooter>Page &amp;P of &amp;N</oddFooter>
  </headerFooter>
  <rowBreaks count="9" manualBreakCount="9">
    <brk id="20" max="16383" man="1"/>
    <brk id="38" max="16383" man="1"/>
    <brk id="42" max="16383" man="1"/>
    <brk id="60" max="16383" man="1"/>
    <brk id="64" max="16383" man="1"/>
    <brk id="82" max="16383" man="1"/>
    <brk id="89" max="16383" man="1"/>
    <brk id="106" max="16383" man="1"/>
    <brk id="1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Z110"/>
  <sheetViews>
    <sheetView tabSelected="1" zoomScaleNormal="100" zoomScaleSheetLayoutView="70" workbookViewId="0">
      <selection sqref="A1:C1"/>
    </sheetView>
  </sheetViews>
  <sheetFormatPr defaultColWidth="14.1796875" defaultRowHeight="24" customHeight="1" x14ac:dyDescent="0.35"/>
  <cols>
    <col min="1" max="1" width="19.81640625" style="28" bestFit="1" customWidth="1"/>
    <col min="2" max="2" width="33.81640625" style="99" bestFit="1" customWidth="1"/>
    <col min="3" max="3" width="14.1796875" style="112"/>
    <col min="4" max="12" width="13.1796875" style="1" bestFit="1" customWidth="1"/>
    <col min="13" max="102" width="14.1796875" style="1" bestFit="1" customWidth="1"/>
    <col min="103" max="103" width="15.1796875" style="1" bestFit="1" customWidth="1"/>
    <col min="104" max="104" width="1.81640625" style="1" bestFit="1" customWidth="1"/>
    <col min="105" max="16384" width="14.1796875" style="1"/>
  </cols>
  <sheetData>
    <row r="1" spans="1:103" ht="249.65" customHeight="1" x14ac:dyDescent="0.35">
      <c r="A1" s="403" t="s">
        <v>300</v>
      </c>
      <c r="B1" s="404"/>
      <c r="C1" s="404"/>
      <c r="D1" s="405"/>
      <c r="E1" s="405"/>
      <c r="F1" s="405"/>
      <c r="G1" s="405"/>
    </row>
    <row r="2" spans="1:103" s="12" customFormat="1" ht="24" customHeight="1" x14ac:dyDescent="0.35">
      <c r="A2" s="397" t="s">
        <v>124</v>
      </c>
      <c r="B2" s="398"/>
      <c r="C2" s="96"/>
      <c r="D2" s="401" t="s">
        <v>123</v>
      </c>
      <c r="E2" s="402"/>
    </row>
    <row r="3" spans="1:103" s="13" customFormat="1" ht="14.5" x14ac:dyDescent="0.35">
      <c r="A3" s="399"/>
      <c r="B3" s="400"/>
      <c r="C3" s="96"/>
      <c r="D3" s="13" t="s">
        <v>151</v>
      </c>
      <c r="E3" s="13" t="s">
        <v>152</v>
      </c>
      <c r="F3" s="13" t="s">
        <v>153</v>
      </c>
      <c r="G3" s="13" t="s">
        <v>154</v>
      </c>
      <c r="H3" s="13" t="s">
        <v>155</v>
      </c>
      <c r="I3" s="13" t="s">
        <v>156</v>
      </c>
      <c r="J3" s="13" t="s">
        <v>157</v>
      </c>
      <c r="K3" s="13" t="s">
        <v>158</v>
      </c>
      <c r="L3" s="13" t="s">
        <v>159</v>
      </c>
      <c r="M3" s="13" t="s">
        <v>160</v>
      </c>
      <c r="N3" s="13" t="s">
        <v>161</v>
      </c>
      <c r="O3" s="13" t="s">
        <v>162</v>
      </c>
      <c r="P3" s="13" t="s">
        <v>163</v>
      </c>
      <c r="Q3" s="13" t="s">
        <v>164</v>
      </c>
      <c r="R3" s="13" t="s">
        <v>165</v>
      </c>
      <c r="S3" s="13" t="s">
        <v>166</v>
      </c>
      <c r="T3" s="13" t="s">
        <v>167</v>
      </c>
      <c r="U3" s="13" t="s">
        <v>168</v>
      </c>
      <c r="V3" s="13" t="s">
        <v>169</v>
      </c>
      <c r="W3" s="13" t="s">
        <v>170</v>
      </c>
      <c r="X3" s="13" t="s">
        <v>171</v>
      </c>
      <c r="Y3" s="13" t="s">
        <v>172</v>
      </c>
      <c r="Z3" s="13" t="s">
        <v>173</v>
      </c>
      <c r="AA3" s="13" t="s">
        <v>174</v>
      </c>
      <c r="AB3" s="13" t="s">
        <v>175</v>
      </c>
      <c r="AC3" s="13" t="s">
        <v>176</v>
      </c>
      <c r="AD3" s="13" t="s">
        <v>177</v>
      </c>
      <c r="AE3" s="13" t="s">
        <v>178</v>
      </c>
      <c r="AF3" s="13" t="s">
        <v>179</v>
      </c>
      <c r="AG3" s="13" t="s">
        <v>180</v>
      </c>
      <c r="AH3" s="13" t="s">
        <v>181</v>
      </c>
      <c r="AI3" s="13" t="s">
        <v>182</v>
      </c>
      <c r="AJ3" s="13" t="s">
        <v>183</v>
      </c>
      <c r="AK3" s="13" t="s">
        <v>184</v>
      </c>
      <c r="AL3" s="13" t="s">
        <v>185</v>
      </c>
      <c r="AM3" s="13" t="s">
        <v>186</v>
      </c>
      <c r="AN3" s="13" t="s">
        <v>187</v>
      </c>
      <c r="AO3" s="13" t="s">
        <v>188</v>
      </c>
      <c r="AP3" s="13" t="s">
        <v>189</v>
      </c>
      <c r="AQ3" s="13" t="s">
        <v>190</v>
      </c>
      <c r="AR3" s="13" t="s">
        <v>191</v>
      </c>
      <c r="AS3" s="13" t="s">
        <v>192</v>
      </c>
      <c r="AT3" s="13" t="s">
        <v>193</v>
      </c>
      <c r="AU3" s="13" t="s">
        <v>194</v>
      </c>
      <c r="AV3" s="13" t="s">
        <v>195</v>
      </c>
      <c r="AW3" s="13" t="s">
        <v>196</v>
      </c>
      <c r="AX3" s="13" t="s">
        <v>197</v>
      </c>
      <c r="AY3" s="13" t="s">
        <v>198</v>
      </c>
      <c r="AZ3" s="13" t="s">
        <v>199</v>
      </c>
      <c r="BA3" s="13" t="s">
        <v>200</v>
      </c>
      <c r="BB3" s="13" t="s">
        <v>201</v>
      </c>
      <c r="BC3" s="13" t="s">
        <v>202</v>
      </c>
      <c r="BD3" s="13" t="s">
        <v>203</v>
      </c>
      <c r="BE3" s="13" t="s">
        <v>204</v>
      </c>
      <c r="BF3" s="13" t="s">
        <v>205</v>
      </c>
      <c r="BG3" s="13" t="s">
        <v>206</v>
      </c>
      <c r="BH3" s="13" t="s">
        <v>207</v>
      </c>
      <c r="BI3" s="13" t="s">
        <v>208</v>
      </c>
      <c r="BJ3" s="13" t="s">
        <v>209</v>
      </c>
      <c r="BK3" s="13" t="s">
        <v>210</v>
      </c>
      <c r="BL3" s="13" t="s">
        <v>211</v>
      </c>
      <c r="BM3" s="13" t="s">
        <v>212</v>
      </c>
      <c r="BN3" s="13" t="s">
        <v>213</v>
      </c>
      <c r="BO3" s="13" t="s">
        <v>214</v>
      </c>
      <c r="BP3" s="13" t="s">
        <v>215</v>
      </c>
      <c r="BQ3" s="13" t="s">
        <v>216</v>
      </c>
      <c r="BR3" s="13" t="s">
        <v>217</v>
      </c>
      <c r="BS3" s="13" t="s">
        <v>218</v>
      </c>
      <c r="BT3" s="13" t="s">
        <v>219</v>
      </c>
      <c r="BU3" s="13" t="s">
        <v>220</v>
      </c>
      <c r="BV3" s="13" t="s">
        <v>221</v>
      </c>
      <c r="BW3" s="13" t="s">
        <v>222</v>
      </c>
      <c r="BX3" s="13" t="s">
        <v>223</v>
      </c>
      <c r="BY3" s="13" t="s">
        <v>224</v>
      </c>
      <c r="BZ3" s="13" t="s">
        <v>225</v>
      </c>
      <c r="CA3" s="13" t="s">
        <v>226</v>
      </c>
      <c r="CB3" s="13" t="s">
        <v>227</v>
      </c>
      <c r="CC3" s="13" t="s">
        <v>228</v>
      </c>
      <c r="CD3" s="13" t="s">
        <v>229</v>
      </c>
      <c r="CE3" s="13" t="s">
        <v>230</v>
      </c>
      <c r="CF3" s="13" t="s">
        <v>231</v>
      </c>
      <c r="CG3" s="13" t="s">
        <v>232</v>
      </c>
      <c r="CH3" s="13" t="s">
        <v>233</v>
      </c>
      <c r="CI3" s="13" t="s">
        <v>234</v>
      </c>
      <c r="CJ3" s="13" t="s">
        <v>235</v>
      </c>
      <c r="CK3" s="13" t="s">
        <v>236</v>
      </c>
      <c r="CL3" s="13" t="s">
        <v>237</v>
      </c>
      <c r="CM3" s="13" t="s">
        <v>238</v>
      </c>
      <c r="CN3" s="13" t="s">
        <v>239</v>
      </c>
      <c r="CO3" s="13" t="s">
        <v>240</v>
      </c>
      <c r="CP3" s="13" t="s">
        <v>241</v>
      </c>
      <c r="CQ3" s="13" t="s">
        <v>242</v>
      </c>
      <c r="CR3" s="13" t="s">
        <v>243</v>
      </c>
      <c r="CS3" s="13" t="s">
        <v>244</v>
      </c>
      <c r="CT3" s="13" t="s">
        <v>245</v>
      </c>
      <c r="CU3" s="13" t="s">
        <v>246</v>
      </c>
      <c r="CV3" s="13" t="s">
        <v>247</v>
      </c>
      <c r="CW3" s="13" t="s">
        <v>248</v>
      </c>
      <c r="CX3" s="13" t="s">
        <v>249</v>
      </c>
      <c r="CY3" s="13" t="s">
        <v>250</v>
      </c>
    </row>
    <row r="4" spans="1:103" ht="43.5" x14ac:dyDescent="0.35">
      <c r="A4" s="101">
        <v>1.1000000000000001</v>
      </c>
      <c r="B4" s="8" t="s">
        <v>3</v>
      </c>
      <c r="C4" s="97"/>
    </row>
    <row r="5" spans="1:103" ht="43.5" x14ac:dyDescent="0.35">
      <c r="A5" s="5">
        <v>1.2</v>
      </c>
      <c r="B5" s="8" t="s">
        <v>4</v>
      </c>
      <c r="C5" s="97"/>
    </row>
    <row r="6" spans="1:103" ht="43.5" x14ac:dyDescent="0.35">
      <c r="A6" s="5">
        <v>1.3</v>
      </c>
      <c r="B6" s="8" t="s">
        <v>5</v>
      </c>
      <c r="C6" s="97"/>
    </row>
    <row r="7" spans="1:103" ht="29" x14ac:dyDescent="0.35">
      <c r="A7" s="5">
        <v>1.4</v>
      </c>
      <c r="B7" s="8" t="s">
        <v>6</v>
      </c>
      <c r="C7" s="97"/>
    </row>
    <row r="8" spans="1:103" ht="43.5" x14ac:dyDescent="0.35">
      <c r="A8" s="5">
        <v>1.5</v>
      </c>
      <c r="B8" s="8" t="s">
        <v>294</v>
      </c>
      <c r="C8" s="97"/>
    </row>
    <row r="9" spans="1:103" ht="43.5" x14ac:dyDescent="0.35">
      <c r="A9" s="101">
        <v>1.6</v>
      </c>
      <c r="B9" s="8" t="s">
        <v>8</v>
      </c>
      <c r="C9" s="97"/>
    </row>
    <row r="10" spans="1:103" ht="29" x14ac:dyDescent="0.35">
      <c r="A10" s="101">
        <v>1.7</v>
      </c>
      <c r="B10" s="8" t="s">
        <v>11</v>
      </c>
      <c r="C10" s="97"/>
    </row>
    <row r="11" spans="1:103" ht="43.5" x14ac:dyDescent="0.35">
      <c r="A11" s="101">
        <v>1.8</v>
      </c>
      <c r="B11" s="8" t="s">
        <v>13</v>
      </c>
      <c r="C11" s="97"/>
    </row>
    <row r="12" spans="1:103" ht="58" x14ac:dyDescent="0.35">
      <c r="A12" s="101">
        <v>1.9</v>
      </c>
      <c r="B12" s="8" t="s">
        <v>295</v>
      </c>
      <c r="C12" s="97"/>
    </row>
    <row r="13" spans="1:103" s="130" customFormat="1" ht="145" x14ac:dyDescent="0.35">
      <c r="A13" s="102">
        <v>1.1000000000000001</v>
      </c>
      <c r="B13" s="194" t="s">
        <v>262</v>
      </c>
      <c r="C13" s="97"/>
    </row>
    <row r="14" spans="1:103" ht="58" x14ac:dyDescent="0.35">
      <c r="A14" s="6">
        <v>2.1</v>
      </c>
      <c r="B14" s="8" t="s">
        <v>19</v>
      </c>
      <c r="C14" s="97"/>
    </row>
    <row r="15" spans="1:103" ht="43.5" x14ac:dyDescent="0.35">
      <c r="A15" s="6">
        <v>2.2000000000000002</v>
      </c>
      <c r="B15" s="8" t="s">
        <v>20</v>
      </c>
      <c r="C15" s="97"/>
    </row>
    <row r="16" spans="1:103" ht="58" x14ac:dyDescent="0.35">
      <c r="A16" s="6">
        <v>2.2999999999999998</v>
      </c>
      <c r="B16" s="8" t="s">
        <v>21</v>
      </c>
      <c r="C16" s="97"/>
    </row>
    <row r="17" spans="1:103" ht="29" x14ac:dyDescent="0.35">
      <c r="A17" s="6">
        <v>2.4</v>
      </c>
      <c r="B17" s="8" t="s">
        <v>22</v>
      </c>
      <c r="C17" s="97"/>
    </row>
    <row r="18" spans="1:103" ht="43.5" x14ac:dyDescent="0.35">
      <c r="A18" s="6">
        <v>2.5</v>
      </c>
      <c r="B18" s="8" t="s">
        <v>23</v>
      </c>
      <c r="C18" s="97"/>
    </row>
    <row r="19" spans="1:103" ht="43.5" x14ac:dyDescent="0.35">
      <c r="A19" s="6">
        <v>2.6</v>
      </c>
      <c r="B19" s="8" t="s">
        <v>24</v>
      </c>
      <c r="C19" s="97"/>
    </row>
    <row r="20" spans="1:103" ht="58" x14ac:dyDescent="0.35">
      <c r="A20" s="6">
        <v>2.7</v>
      </c>
      <c r="B20" s="8" t="s">
        <v>296</v>
      </c>
      <c r="C20" s="97"/>
    </row>
    <row r="21" spans="1:103" ht="58" x14ac:dyDescent="0.35">
      <c r="A21" s="6">
        <v>2.8</v>
      </c>
      <c r="B21" s="104" t="s">
        <v>26</v>
      </c>
      <c r="C21" s="97"/>
    </row>
    <row r="22" spans="1:103" customFormat="1" ht="43.5" x14ac:dyDescent="0.35">
      <c r="A22" s="105">
        <v>2.9</v>
      </c>
      <c r="B22" s="8" t="s">
        <v>27</v>
      </c>
      <c r="C22" s="98"/>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customFormat="1" ht="43.5" x14ac:dyDescent="0.35">
      <c r="A23" s="105">
        <v>2.1</v>
      </c>
      <c r="B23" s="8" t="s">
        <v>29</v>
      </c>
      <c r="C23" s="98"/>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customFormat="1" ht="43.5" x14ac:dyDescent="0.35">
      <c r="A24" s="6">
        <v>2.11</v>
      </c>
      <c r="B24" s="8" t="s">
        <v>30</v>
      </c>
      <c r="C24" s="98"/>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customFormat="1" ht="43.5" x14ac:dyDescent="0.35">
      <c r="A25" s="6">
        <v>2.12</v>
      </c>
      <c r="B25" s="8" t="s">
        <v>32</v>
      </c>
      <c r="C25" s="98"/>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43.5" x14ac:dyDescent="0.35">
      <c r="A26" s="6">
        <v>2.13</v>
      </c>
      <c r="B26" s="104" t="s">
        <v>33</v>
      </c>
      <c r="C26" s="97"/>
    </row>
    <row r="27" spans="1:103" s="130" customFormat="1" ht="159.5" x14ac:dyDescent="0.35">
      <c r="A27" s="102">
        <v>2.14</v>
      </c>
      <c r="B27" s="194" t="s">
        <v>263</v>
      </c>
      <c r="C27" s="97"/>
    </row>
    <row r="28" spans="1:103" ht="58" x14ac:dyDescent="0.35">
      <c r="A28" s="7">
        <v>3.1</v>
      </c>
      <c r="B28" s="8" t="s">
        <v>37</v>
      </c>
      <c r="C28" s="97"/>
    </row>
    <row r="29" spans="1:103" ht="43.5" x14ac:dyDescent="0.35">
      <c r="A29" s="7">
        <v>3.2</v>
      </c>
      <c r="B29" s="8" t="s">
        <v>38</v>
      </c>
      <c r="C29" s="97"/>
    </row>
    <row r="30" spans="1:103" ht="58" x14ac:dyDescent="0.35">
      <c r="A30" s="7">
        <v>3.3</v>
      </c>
      <c r="B30" s="8" t="s">
        <v>40</v>
      </c>
      <c r="C30" s="97"/>
    </row>
    <row r="31" spans="1:103" ht="43.5" x14ac:dyDescent="0.35">
      <c r="A31" s="7">
        <v>3.4</v>
      </c>
      <c r="B31" s="8" t="s">
        <v>41</v>
      </c>
      <c r="C31" s="97"/>
    </row>
    <row r="32" spans="1:103" ht="43.5" x14ac:dyDescent="0.35">
      <c r="A32" s="7">
        <v>3.5</v>
      </c>
      <c r="B32" s="8" t="s">
        <v>42</v>
      </c>
      <c r="C32" s="97"/>
    </row>
    <row r="33" spans="1:3" ht="58" x14ac:dyDescent="0.35">
      <c r="A33" s="7">
        <v>3.6</v>
      </c>
      <c r="B33" s="8" t="s">
        <v>297</v>
      </c>
      <c r="C33" s="97"/>
    </row>
    <row r="34" spans="1:3" ht="29" x14ac:dyDescent="0.35">
      <c r="A34" s="7">
        <v>3.7</v>
      </c>
      <c r="B34" s="8" t="s">
        <v>44</v>
      </c>
      <c r="C34" s="97"/>
    </row>
    <row r="35" spans="1:3" ht="43.5" x14ac:dyDescent="0.35">
      <c r="A35" s="7">
        <v>3.8</v>
      </c>
      <c r="B35" s="8" t="s">
        <v>45</v>
      </c>
      <c r="C35" s="97"/>
    </row>
    <row r="36" spans="1:3" ht="58" x14ac:dyDescent="0.35">
      <c r="A36" s="7">
        <v>3.9</v>
      </c>
      <c r="B36" s="8" t="s">
        <v>298</v>
      </c>
      <c r="C36" s="97"/>
    </row>
    <row r="37" spans="1:3" ht="43.5" x14ac:dyDescent="0.35">
      <c r="A37" s="106">
        <v>3.1</v>
      </c>
      <c r="B37" s="8" t="s">
        <v>48</v>
      </c>
      <c r="C37" s="97"/>
    </row>
    <row r="38" spans="1:3" ht="58" x14ac:dyDescent="0.35">
      <c r="A38" s="10">
        <v>3.11</v>
      </c>
      <c r="B38" s="8" t="s">
        <v>50</v>
      </c>
      <c r="C38" s="97"/>
    </row>
    <row r="39" spans="1:3" ht="43.5" x14ac:dyDescent="0.35">
      <c r="A39" s="10">
        <v>3.12</v>
      </c>
      <c r="B39" s="8" t="s">
        <v>52</v>
      </c>
      <c r="C39" s="97"/>
    </row>
    <row r="40" spans="1:3" s="130" customFormat="1" ht="217.5" x14ac:dyDescent="0.35">
      <c r="A40" s="107">
        <v>3.13</v>
      </c>
      <c r="B40" s="103" t="s">
        <v>264</v>
      </c>
      <c r="C40" s="97"/>
    </row>
    <row r="41" spans="1:3" ht="43.5" x14ac:dyDescent="0.35">
      <c r="A41" s="7">
        <v>4.0999999999999996</v>
      </c>
      <c r="B41" s="108" t="s">
        <v>57</v>
      </c>
      <c r="C41" s="97"/>
    </row>
    <row r="42" spans="1:3" ht="43.5" x14ac:dyDescent="0.35">
      <c r="A42" s="7">
        <v>4.2</v>
      </c>
      <c r="B42" s="108" t="s">
        <v>58</v>
      </c>
      <c r="C42" s="97"/>
    </row>
    <row r="43" spans="1:3" ht="58" x14ac:dyDescent="0.35">
      <c r="A43" s="7">
        <v>4.3</v>
      </c>
      <c r="B43" s="108" t="s">
        <v>60</v>
      </c>
      <c r="C43" s="97"/>
    </row>
    <row r="44" spans="1:3" ht="72.5" x14ac:dyDescent="0.35">
      <c r="A44" s="7">
        <v>4.4000000000000004</v>
      </c>
      <c r="B44" s="108" t="s">
        <v>61</v>
      </c>
      <c r="C44" s="97"/>
    </row>
    <row r="45" spans="1:3" ht="14.5" x14ac:dyDescent="0.35">
      <c r="A45" s="7">
        <v>4.5</v>
      </c>
      <c r="B45" s="108" t="s">
        <v>62</v>
      </c>
      <c r="C45" s="97"/>
    </row>
    <row r="46" spans="1:3" ht="58" x14ac:dyDescent="0.35">
      <c r="A46" s="7">
        <v>4.5999999999999996</v>
      </c>
      <c r="B46" s="108" t="s">
        <v>64</v>
      </c>
      <c r="C46" s="97"/>
    </row>
    <row r="47" spans="1:3" ht="58" x14ac:dyDescent="0.35">
      <c r="A47" s="7">
        <v>4.7</v>
      </c>
      <c r="B47" s="108" t="s">
        <v>65</v>
      </c>
      <c r="C47" s="97"/>
    </row>
    <row r="48" spans="1:3" ht="58" x14ac:dyDescent="0.35">
      <c r="A48" s="7">
        <v>4.8</v>
      </c>
      <c r="B48" s="108" t="s">
        <v>66</v>
      </c>
      <c r="C48" s="97"/>
    </row>
    <row r="49" spans="1:3" ht="43.5" x14ac:dyDescent="0.35">
      <c r="A49" s="7">
        <v>4.9000000000000004</v>
      </c>
      <c r="B49" s="108" t="s">
        <v>67</v>
      </c>
      <c r="C49" s="97"/>
    </row>
    <row r="50" spans="1:3" ht="43.5" x14ac:dyDescent="0.35">
      <c r="A50" s="106">
        <v>4.0999999999999996</v>
      </c>
      <c r="B50" s="108" t="s">
        <v>70</v>
      </c>
      <c r="C50" s="97"/>
    </row>
    <row r="51" spans="1:3" ht="43.5" x14ac:dyDescent="0.35">
      <c r="A51" s="10">
        <v>4.1100000000000003</v>
      </c>
      <c r="B51" s="108" t="s">
        <v>71</v>
      </c>
      <c r="C51" s="97"/>
    </row>
    <row r="52" spans="1:3" ht="43.5" x14ac:dyDescent="0.35">
      <c r="A52" s="10">
        <v>4.12</v>
      </c>
      <c r="B52" s="108" t="s">
        <v>72</v>
      </c>
      <c r="C52" s="97"/>
    </row>
    <row r="53" spans="1:3" ht="43.5" x14ac:dyDescent="0.35">
      <c r="A53" s="10">
        <v>4.13</v>
      </c>
      <c r="B53" s="108" t="s">
        <v>73</v>
      </c>
      <c r="C53" s="97"/>
    </row>
    <row r="54" spans="1:3" ht="58" x14ac:dyDescent="0.35">
      <c r="A54" s="10">
        <v>4.1399999999999997</v>
      </c>
      <c r="B54" s="108" t="s">
        <v>74</v>
      </c>
      <c r="C54" s="97"/>
    </row>
    <row r="55" spans="1:3" ht="43.5" x14ac:dyDescent="0.35">
      <c r="A55" s="10">
        <v>4.1500000000000004</v>
      </c>
      <c r="B55" s="108" t="s">
        <v>289</v>
      </c>
      <c r="C55" s="97"/>
    </row>
    <row r="56" spans="1:3" s="130" customFormat="1" ht="145" x14ac:dyDescent="0.35">
      <c r="A56" s="107">
        <v>4.16</v>
      </c>
      <c r="B56" s="109" t="s">
        <v>265</v>
      </c>
      <c r="C56" s="97"/>
    </row>
    <row r="57" spans="1:3" ht="58" x14ac:dyDescent="0.35">
      <c r="A57" s="7">
        <v>5.0999999999999996</v>
      </c>
      <c r="B57" s="108" t="s">
        <v>78</v>
      </c>
      <c r="C57" s="97"/>
    </row>
    <row r="58" spans="1:3" ht="43.5" x14ac:dyDescent="0.35">
      <c r="A58" s="7">
        <v>5.2</v>
      </c>
      <c r="B58" s="108" t="s">
        <v>79</v>
      </c>
      <c r="C58" s="97"/>
    </row>
    <row r="59" spans="1:3" ht="58" x14ac:dyDescent="0.35">
      <c r="A59" s="7">
        <v>5.3</v>
      </c>
      <c r="B59" s="108" t="s">
        <v>80</v>
      </c>
      <c r="C59" s="97"/>
    </row>
    <row r="60" spans="1:3" ht="58" x14ac:dyDescent="0.35">
      <c r="A60" s="11">
        <v>5.4</v>
      </c>
      <c r="B60" s="110" t="s">
        <v>81</v>
      </c>
      <c r="C60" s="97"/>
    </row>
    <row r="61" spans="1:3" ht="43.5" x14ac:dyDescent="0.35">
      <c r="A61" s="7">
        <v>5.5</v>
      </c>
      <c r="B61" s="108" t="s">
        <v>83</v>
      </c>
      <c r="C61" s="97"/>
    </row>
    <row r="62" spans="1:3" ht="43.5" x14ac:dyDescent="0.35">
      <c r="A62" s="7">
        <v>5.6</v>
      </c>
      <c r="B62" s="108" t="s">
        <v>84</v>
      </c>
      <c r="C62" s="97"/>
    </row>
    <row r="63" spans="1:3" ht="58" x14ac:dyDescent="0.35">
      <c r="A63" s="7">
        <v>5.7</v>
      </c>
      <c r="B63" s="108" t="s">
        <v>85</v>
      </c>
      <c r="C63" s="97"/>
    </row>
    <row r="64" spans="1:3" ht="29" x14ac:dyDescent="0.35">
      <c r="A64" s="7">
        <v>5.8</v>
      </c>
      <c r="B64" s="108" t="s">
        <v>86</v>
      </c>
      <c r="C64" s="97"/>
    </row>
    <row r="65" spans="1:3" ht="29" x14ac:dyDescent="0.35">
      <c r="A65" s="7">
        <v>5.9</v>
      </c>
      <c r="B65" s="108" t="s">
        <v>87</v>
      </c>
      <c r="C65" s="97"/>
    </row>
    <row r="66" spans="1:3" s="130" customFormat="1" ht="116" x14ac:dyDescent="0.35">
      <c r="A66" s="111">
        <v>5.0999999999999996</v>
      </c>
      <c r="B66" s="109" t="s">
        <v>89</v>
      </c>
      <c r="C66" s="113"/>
    </row>
    <row r="67" spans="1:3" ht="43.5" x14ac:dyDescent="0.35">
      <c r="A67" s="7">
        <v>6.1</v>
      </c>
      <c r="B67" s="108" t="s">
        <v>92</v>
      </c>
      <c r="C67" s="113"/>
    </row>
    <row r="68" spans="1:3" ht="29" x14ac:dyDescent="0.35">
      <c r="A68" s="7">
        <v>6.2</v>
      </c>
      <c r="B68" s="108" t="s">
        <v>93</v>
      </c>
      <c r="C68" s="113"/>
    </row>
    <row r="69" spans="1:3" ht="29" x14ac:dyDescent="0.35">
      <c r="A69" s="7">
        <v>6.3</v>
      </c>
      <c r="B69" s="108" t="s">
        <v>94</v>
      </c>
      <c r="C69" s="113"/>
    </row>
    <row r="70" spans="1:3" ht="29" x14ac:dyDescent="0.35">
      <c r="A70" s="7">
        <v>6.4</v>
      </c>
      <c r="B70" s="108" t="s">
        <v>95</v>
      </c>
      <c r="C70" s="113"/>
    </row>
    <row r="71" spans="1:3" ht="29" x14ac:dyDescent="0.35">
      <c r="A71" s="7">
        <v>6.5</v>
      </c>
      <c r="B71" s="108" t="s">
        <v>97</v>
      </c>
      <c r="C71" s="113"/>
    </row>
    <row r="72" spans="1:3" ht="43.5" x14ac:dyDescent="0.35">
      <c r="A72" s="7">
        <v>6.6</v>
      </c>
      <c r="B72" s="108" t="s">
        <v>98</v>
      </c>
      <c r="C72" s="113"/>
    </row>
    <row r="73" spans="1:3" ht="58" x14ac:dyDescent="0.35">
      <c r="A73" s="7">
        <v>6.7</v>
      </c>
      <c r="B73" s="8" t="s">
        <v>99</v>
      </c>
      <c r="C73" s="113"/>
    </row>
    <row r="74" spans="1:3" ht="43.5" x14ac:dyDescent="0.35">
      <c r="A74" s="7">
        <v>6.8</v>
      </c>
      <c r="B74" s="108" t="s">
        <v>100</v>
      </c>
      <c r="C74" s="113"/>
    </row>
    <row r="75" spans="1:3" ht="29" x14ac:dyDescent="0.35">
      <c r="A75" s="7">
        <v>6.9</v>
      </c>
      <c r="B75" s="108" t="s">
        <v>101</v>
      </c>
      <c r="C75" s="113"/>
    </row>
    <row r="76" spans="1:3" ht="43.5" x14ac:dyDescent="0.35">
      <c r="A76" s="106">
        <v>6.1</v>
      </c>
      <c r="B76" s="108" t="s">
        <v>103</v>
      </c>
      <c r="C76" s="113"/>
    </row>
    <row r="77" spans="1:3" ht="58" x14ac:dyDescent="0.35">
      <c r="A77" s="106">
        <v>6.11</v>
      </c>
      <c r="B77" s="108" t="s">
        <v>105</v>
      </c>
      <c r="C77" s="113"/>
    </row>
    <row r="78" spans="1:3" s="130" customFormat="1" ht="87" x14ac:dyDescent="0.35">
      <c r="A78" s="111">
        <v>6.12</v>
      </c>
      <c r="B78" s="109" t="s">
        <v>108</v>
      </c>
      <c r="C78" s="113"/>
    </row>
    <row r="79" spans="1:3" ht="29" x14ac:dyDescent="0.35">
      <c r="A79" s="7">
        <v>7.1</v>
      </c>
      <c r="B79" s="108" t="s">
        <v>111</v>
      </c>
      <c r="C79" s="113"/>
    </row>
    <row r="80" spans="1:3" ht="29" x14ac:dyDescent="0.35">
      <c r="A80" s="7">
        <v>7.2</v>
      </c>
      <c r="B80" s="108" t="s">
        <v>112</v>
      </c>
      <c r="C80" s="113"/>
    </row>
    <row r="81" spans="1:3" ht="43.5" x14ac:dyDescent="0.35">
      <c r="A81" s="7">
        <v>7.3</v>
      </c>
      <c r="B81" s="108" t="s">
        <v>113</v>
      </c>
      <c r="C81" s="113"/>
    </row>
    <row r="82" spans="1:3" ht="43.5" x14ac:dyDescent="0.35">
      <c r="A82" s="7">
        <v>7.4</v>
      </c>
      <c r="B82" s="108" t="s">
        <v>114</v>
      </c>
      <c r="C82" s="113"/>
    </row>
    <row r="83" spans="1:3" ht="29" x14ac:dyDescent="0.35">
      <c r="A83" s="7">
        <v>7.5</v>
      </c>
      <c r="B83" s="108" t="s">
        <v>115</v>
      </c>
      <c r="C83" s="113"/>
    </row>
    <row r="84" spans="1:3" ht="29" x14ac:dyDescent="0.35">
      <c r="A84" s="7">
        <v>7.6</v>
      </c>
      <c r="B84" s="108" t="s">
        <v>116</v>
      </c>
      <c r="C84" s="113"/>
    </row>
    <row r="85" spans="1:3" ht="29" x14ac:dyDescent="0.35">
      <c r="A85" s="7">
        <v>7.7</v>
      </c>
      <c r="B85" s="108" t="s">
        <v>117</v>
      </c>
      <c r="C85" s="113"/>
    </row>
    <row r="86" spans="1:3" ht="101.5" x14ac:dyDescent="0.35">
      <c r="A86" s="7">
        <v>7.8</v>
      </c>
      <c r="B86" s="108" t="s">
        <v>118</v>
      </c>
      <c r="C86" s="113"/>
    </row>
    <row r="87" spans="1:3" s="130" customFormat="1" ht="130.5" x14ac:dyDescent="0.35">
      <c r="A87" s="107">
        <v>7.9</v>
      </c>
      <c r="B87" s="103" t="s">
        <v>122</v>
      </c>
      <c r="C87" s="113"/>
    </row>
    <row r="88" spans="1:3" ht="24" customHeight="1" x14ac:dyDescent="0.35">
      <c r="A88" s="15"/>
      <c r="B88" s="86"/>
      <c r="C88" s="4"/>
    </row>
    <row r="89" spans="1:3" ht="24" customHeight="1" x14ac:dyDescent="0.35">
      <c r="A89" s="15"/>
      <c r="B89" s="86"/>
      <c r="C89" s="4"/>
    </row>
    <row r="90" spans="1:3" ht="24" customHeight="1" x14ac:dyDescent="0.35">
      <c r="A90" s="15"/>
      <c r="B90" s="86"/>
      <c r="C90" s="4"/>
    </row>
    <row r="91" spans="1:3" ht="24" customHeight="1" x14ac:dyDescent="0.35">
      <c r="A91" s="15"/>
      <c r="B91" s="86"/>
      <c r="C91" s="4"/>
    </row>
    <row r="92" spans="1:3" ht="24" customHeight="1" x14ac:dyDescent="0.35">
      <c r="A92" s="15"/>
      <c r="B92" s="86"/>
      <c r="C92" s="4"/>
    </row>
    <row r="93" spans="1:3" ht="24" customHeight="1" x14ac:dyDescent="0.35">
      <c r="A93" s="15"/>
      <c r="B93" s="86"/>
      <c r="C93" s="4"/>
    </row>
    <row r="94" spans="1:3" ht="24" customHeight="1" x14ac:dyDescent="0.35">
      <c r="A94" s="15"/>
      <c r="C94" s="4"/>
    </row>
    <row r="95" spans="1:3" ht="24" customHeight="1" x14ac:dyDescent="0.35">
      <c r="A95" s="15"/>
      <c r="B95" s="86"/>
      <c r="C95" s="4"/>
    </row>
    <row r="96" spans="1:3" ht="24" customHeight="1" x14ac:dyDescent="0.35">
      <c r="A96" s="15"/>
      <c r="B96" s="86"/>
      <c r="C96" s="4"/>
    </row>
    <row r="97" spans="1:104" ht="24" customHeight="1" x14ac:dyDescent="0.35">
      <c r="A97" s="15"/>
      <c r="C97" s="4"/>
    </row>
    <row r="98" spans="1:104" ht="16.5" hidden="1" customHeight="1" x14ac:dyDescent="0.35">
      <c r="A98" s="15" t="s">
        <v>292</v>
      </c>
      <c r="B98" s="9"/>
      <c r="C98" s="4"/>
      <c r="D98" s="1">
        <f>COUNT(D4:D87)</f>
        <v>0</v>
      </c>
      <c r="E98" s="1">
        <f t="shared" ref="E98:BP98" si="0">COUNT(E4:E87)</f>
        <v>0</v>
      </c>
      <c r="F98" s="1">
        <f t="shared" si="0"/>
        <v>0</v>
      </c>
      <c r="G98" s="1">
        <f t="shared" si="0"/>
        <v>0</v>
      </c>
      <c r="H98" s="1">
        <f t="shared" si="0"/>
        <v>0</v>
      </c>
      <c r="I98" s="1">
        <f t="shared" si="0"/>
        <v>0</v>
      </c>
      <c r="J98" s="1">
        <f t="shared" si="0"/>
        <v>0</v>
      </c>
      <c r="K98" s="1">
        <f t="shared" si="0"/>
        <v>0</v>
      </c>
      <c r="L98" s="1">
        <f t="shared" si="0"/>
        <v>0</v>
      </c>
      <c r="M98" s="1">
        <f t="shared" si="0"/>
        <v>0</v>
      </c>
      <c r="N98" s="1">
        <f t="shared" si="0"/>
        <v>0</v>
      </c>
      <c r="O98" s="1">
        <f t="shared" si="0"/>
        <v>0</v>
      </c>
      <c r="P98" s="1">
        <f t="shared" si="0"/>
        <v>0</v>
      </c>
      <c r="Q98" s="1">
        <f t="shared" si="0"/>
        <v>0</v>
      </c>
      <c r="R98" s="1">
        <f t="shared" si="0"/>
        <v>0</v>
      </c>
      <c r="S98" s="1">
        <f t="shared" si="0"/>
        <v>0</v>
      </c>
      <c r="T98" s="1">
        <f t="shared" si="0"/>
        <v>0</v>
      </c>
      <c r="U98" s="1">
        <f t="shared" si="0"/>
        <v>0</v>
      </c>
      <c r="V98" s="1">
        <f t="shared" si="0"/>
        <v>0</v>
      </c>
      <c r="W98" s="1">
        <f t="shared" si="0"/>
        <v>0</v>
      </c>
      <c r="X98" s="1">
        <f t="shared" si="0"/>
        <v>0</v>
      </c>
      <c r="Y98" s="1">
        <f t="shared" si="0"/>
        <v>0</v>
      </c>
      <c r="Z98" s="1">
        <f t="shared" si="0"/>
        <v>0</v>
      </c>
      <c r="AA98" s="1">
        <f t="shared" si="0"/>
        <v>0</v>
      </c>
      <c r="AB98" s="1">
        <f t="shared" si="0"/>
        <v>0</v>
      </c>
      <c r="AC98" s="1">
        <f t="shared" si="0"/>
        <v>0</v>
      </c>
      <c r="AD98" s="1">
        <f t="shared" si="0"/>
        <v>0</v>
      </c>
      <c r="AE98" s="1">
        <f t="shared" si="0"/>
        <v>0</v>
      </c>
      <c r="AF98" s="1">
        <f t="shared" si="0"/>
        <v>0</v>
      </c>
      <c r="AG98" s="1">
        <f t="shared" si="0"/>
        <v>0</v>
      </c>
      <c r="AH98" s="1">
        <f t="shared" si="0"/>
        <v>0</v>
      </c>
      <c r="AI98" s="1">
        <f t="shared" si="0"/>
        <v>0</v>
      </c>
      <c r="AJ98" s="1">
        <f t="shared" si="0"/>
        <v>0</v>
      </c>
      <c r="AK98" s="1">
        <f t="shared" si="0"/>
        <v>0</v>
      </c>
      <c r="AL98" s="1">
        <f t="shared" si="0"/>
        <v>0</v>
      </c>
      <c r="AM98" s="1">
        <f t="shared" si="0"/>
        <v>0</v>
      </c>
      <c r="AN98" s="1">
        <f t="shared" si="0"/>
        <v>0</v>
      </c>
      <c r="AO98" s="1">
        <f t="shared" si="0"/>
        <v>0</v>
      </c>
      <c r="AP98" s="1">
        <f t="shared" si="0"/>
        <v>0</v>
      </c>
      <c r="AQ98" s="1">
        <f t="shared" si="0"/>
        <v>0</v>
      </c>
      <c r="AR98" s="1">
        <f t="shared" si="0"/>
        <v>0</v>
      </c>
      <c r="AS98" s="1">
        <f t="shared" si="0"/>
        <v>0</v>
      </c>
      <c r="AT98" s="1">
        <f t="shared" si="0"/>
        <v>0</v>
      </c>
      <c r="AU98" s="1">
        <f t="shared" si="0"/>
        <v>0</v>
      </c>
      <c r="AV98" s="1">
        <f t="shared" si="0"/>
        <v>0</v>
      </c>
      <c r="AW98" s="1">
        <f t="shared" si="0"/>
        <v>0</v>
      </c>
      <c r="AX98" s="1">
        <f t="shared" si="0"/>
        <v>0</v>
      </c>
      <c r="AY98" s="1">
        <f t="shared" si="0"/>
        <v>0</v>
      </c>
      <c r="AZ98" s="1">
        <f t="shared" si="0"/>
        <v>0</v>
      </c>
      <c r="BA98" s="1">
        <f t="shared" si="0"/>
        <v>0</v>
      </c>
      <c r="BB98" s="1">
        <f t="shared" si="0"/>
        <v>0</v>
      </c>
      <c r="BC98" s="1">
        <f t="shared" si="0"/>
        <v>0</v>
      </c>
      <c r="BD98" s="1">
        <f t="shared" si="0"/>
        <v>0</v>
      </c>
      <c r="BE98" s="1">
        <f t="shared" si="0"/>
        <v>0</v>
      </c>
      <c r="BF98" s="1">
        <f t="shared" si="0"/>
        <v>0</v>
      </c>
      <c r="BG98" s="1">
        <f t="shared" si="0"/>
        <v>0</v>
      </c>
      <c r="BH98" s="1">
        <f t="shared" si="0"/>
        <v>0</v>
      </c>
      <c r="BI98" s="1">
        <f t="shared" si="0"/>
        <v>0</v>
      </c>
      <c r="BJ98" s="1">
        <f t="shared" si="0"/>
        <v>0</v>
      </c>
      <c r="BK98" s="1">
        <f t="shared" si="0"/>
        <v>0</v>
      </c>
      <c r="BL98" s="1">
        <f t="shared" si="0"/>
        <v>0</v>
      </c>
      <c r="BM98" s="1">
        <f t="shared" si="0"/>
        <v>0</v>
      </c>
      <c r="BN98" s="1">
        <f t="shared" si="0"/>
        <v>0</v>
      </c>
      <c r="BO98" s="1">
        <f t="shared" si="0"/>
        <v>0</v>
      </c>
      <c r="BP98" s="1">
        <f t="shared" si="0"/>
        <v>0</v>
      </c>
      <c r="BQ98" s="1">
        <f t="shared" ref="BQ98:CZ98" si="1">COUNT(BQ4:BQ87)</f>
        <v>0</v>
      </c>
      <c r="BR98" s="1">
        <f t="shared" si="1"/>
        <v>0</v>
      </c>
      <c r="BS98" s="1">
        <f t="shared" si="1"/>
        <v>0</v>
      </c>
      <c r="BT98" s="1">
        <f t="shared" si="1"/>
        <v>0</v>
      </c>
      <c r="BU98" s="1">
        <f t="shared" si="1"/>
        <v>0</v>
      </c>
      <c r="BV98" s="1">
        <f t="shared" si="1"/>
        <v>0</v>
      </c>
      <c r="BW98" s="1">
        <f t="shared" si="1"/>
        <v>0</v>
      </c>
      <c r="BX98" s="1">
        <f t="shared" si="1"/>
        <v>0</v>
      </c>
      <c r="BY98" s="1">
        <f t="shared" si="1"/>
        <v>0</v>
      </c>
      <c r="BZ98" s="1">
        <f t="shared" si="1"/>
        <v>0</v>
      </c>
      <c r="CA98" s="1">
        <f t="shared" si="1"/>
        <v>0</v>
      </c>
      <c r="CB98" s="1">
        <f t="shared" si="1"/>
        <v>0</v>
      </c>
      <c r="CC98" s="1">
        <f t="shared" si="1"/>
        <v>0</v>
      </c>
      <c r="CD98" s="1">
        <f t="shared" si="1"/>
        <v>0</v>
      </c>
      <c r="CE98" s="1">
        <f t="shared" si="1"/>
        <v>0</v>
      </c>
      <c r="CF98" s="1">
        <f t="shared" si="1"/>
        <v>0</v>
      </c>
      <c r="CG98" s="1">
        <f t="shared" si="1"/>
        <v>0</v>
      </c>
      <c r="CH98" s="1">
        <f t="shared" si="1"/>
        <v>0</v>
      </c>
      <c r="CI98" s="1">
        <f t="shared" si="1"/>
        <v>0</v>
      </c>
      <c r="CJ98" s="1">
        <f t="shared" si="1"/>
        <v>0</v>
      </c>
      <c r="CK98" s="1">
        <f t="shared" si="1"/>
        <v>0</v>
      </c>
      <c r="CL98" s="1">
        <f t="shared" si="1"/>
        <v>0</v>
      </c>
      <c r="CM98" s="1">
        <f t="shared" si="1"/>
        <v>0</v>
      </c>
      <c r="CN98" s="1">
        <f t="shared" si="1"/>
        <v>0</v>
      </c>
      <c r="CO98" s="1">
        <f t="shared" si="1"/>
        <v>0</v>
      </c>
      <c r="CP98" s="1">
        <f t="shared" si="1"/>
        <v>0</v>
      </c>
      <c r="CQ98" s="1">
        <f t="shared" si="1"/>
        <v>0</v>
      </c>
      <c r="CR98" s="1">
        <f t="shared" si="1"/>
        <v>0</v>
      </c>
      <c r="CS98" s="1">
        <f t="shared" si="1"/>
        <v>0</v>
      </c>
      <c r="CT98" s="1">
        <f t="shared" si="1"/>
        <v>0</v>
      </c>
      <c r="CU98" s="1">
        <f t="shared" si="1"/>
        <v>0</v>
      </c>
      <c r="CV98" s="1">
        <f t="shared" si="1"/>
        <v>0</v>
      </c>
      <c r="CW98" s="1">
        <f t="shared" si="1"/>
        <v>0</v>
      </c>
      <c r="CX98" s="1">
        <f t="shared" si="1"/>
        <v>0</v>
      </c>
      <c r="CY98" s="1">
        <f t="shared" si="1"/>
        <v>0</v>
      </c>
      <c r="CZ98" s="1">
        <f t="shared" si="1"/>
        <v>0</v>
      </c>
    </row>
    <row r="99" spans="1:104" ht="14.5" x14ac:dyDescent="0.35">
      <c r="A99" s="15"/>
      <c r="B99" s="92"/>
      <c r="C99" s="4"/>
    </row>
    <row r="100" spans="1:104" ht="38.25" customHeight="1" x14ac:dyDescent="0.35">
      <c r="A100" s="92"/>
      <c r="B100" s="9"/>
      <c r="C100" s="4"/>
    </row>
    <row r="101" spans="1:104" ht="38.25" customHeight="1" x14ac:dyDescent="0.35">
      <c r="A101" s="92"/>
      <c r="B101" s="9"/>
      <c r="C101" s="4"/>
    </row>
    <row r="102" spans="1:104" ht="38.25" customHeight="1" x14ac:dyDescent="0.35">
      <c r="A102" s="16"/>
      <c r="B102" s="100"/>
      <c r="C102" s="4"/>
    </row>
    <row r="103" spans="1:104" ht="38.25" customHeight="1" x14ac:dyDescent="0.35">
      <c r="A103" s="16"/>
      <c r="B103" s="100"/>
      <c r="C103" s="4"/>
    </row>
    <row r="104" spans="1:104" ht="38.25" customHeight="1" x14ac:dyDescent="0.35">
      <c r="A104" s="16">
        <v>0</v>
      </c>
      <c r="B104" s="100"/>
      <c r="C104" s="4"/>
    </row>
    <row r="105" spans="1:104" ht="38.25" customHeight="1" x14ac:dyDescent="0.35">
      <c r="A105" s="16">
        <v>2</v>
      </c>
      <c r="B105" s="100"/>
      <c r="C105" s="4"/>
    </row>
    <row r="106" spans="1:104" ht="38.25" customHeight="1" x14ac:dyDescent="0.35">
      <c r="A106" s="16">
        <v>4</v>
      </c>
      <c r="B106" s="100"/>
      <c r="C106" s="4"/>
    </row>
    <row r="107" spans="1:104" ht="38.25" customHeight="1" x14ac:dyDescent="0.35">
      <c r="A107" s="15">
        <v>6</v>
      </c>
      <c r="B107" s="92"/>
      <c r="C107" s="4"/>
    </row>
    <row r="108" spans="1:104" ht="24" customHeight="1" x14ac:dyDescent="0.35">
      <c r="A108" s="28">
        <v>8</v>
      </c>
      <c r="C108" s="4"/>
    </row>
    <row r="109" spans="1:104" ht="24" customHeight="1" x14ac:dyDescent="0.35">
      <c r="A109" s="28">
        <v>10</v>
      </c>
      <c r="C109" s="4"/>
    </row>
    <row r="110" spans="1:104" ht="24" customHeight="1" x14ac:dyDescent="0.35">
      <c r="A110" s="28">
        <v>99</v>
      </c>
      <c r="C110" s="4"/>
    </row>
  </sheetData>
  <sheetProtection selectLockedCells="1"/>
  <mergeCells count="4">
    <mergeCell ref="A2:B3"/>
    <mergeCell ref="D2:E2"/>
    <mergeCell ref="A1:C1"/>
    <mergeCell ref="D1:G1"/>
  </mergeCells>
  <dataValidations count="4">
    <dataValidation type="whole" allowBlank="1" showInputMessage="1" showErrorMessage="1" sqref="D88:CY97 D14:CY26 D57:CY65 D67:CY77 D79:CY86 D28:CY39 D41:CY55 D4:CY12" xr:uid="{00000000-0002-0000-0100-000000000000}">
      <formula1>0</formula1>
      <formula2>99</formula2>
    </dataValidation>
    <dataValidation type="list" operator="notEqual" allowBlank="1" showDropDown="1" showErrorMessage="1" promptTitle="Effectiveness Question" sqref="E13:M13 O13:W13 Y13:AG13 AI13:AQ13 AS13:BA13 BC13:BK13 BM13:BU13 BW13:CE13 CG13:CO13 CQ13:CY13" xr:uid="{00000000-0002-0000-0100-000001000000}">
      <formula1>$A$104:$A$110</formula1>
    </dataValidation>
    <dataValidation type="list" allowBlank="1" showDropDown="1" showInputMessage="1" showErrorMessage="1" error="Effectiveness Questions may only have input values of 0, 2, 4, 6, 8, 10, or 99 (for &quot;don't know&quot;)" sqref="D56:CY56 D66:CY66 D78:CY78 D87:CY87 D40:CY40 D27:CY27" xr:uid="{00000000-0002-0000-0100-000002000000}">
      <formula1>$A$104:$A$110</formula1>
    </dataValidation>
    <dataValidation type="list" operator="notEqual" allowBlank="1" showDropDown="1" showErrorMessage="1" error="Effectiveness Questions may only have input values of 0, 2, 4, 6, 8, 10, or 99 (for &quot;don't know&quot;)" promptTitle="Effectiveness Question" sqref="D13 N13 X13 AH13 AR13 BB13 BL13 BV13 CF13 CP13" xr:uid="{00000000-0002-0000-0100-000003000000}">
      <formula1>$A$104:$A$110</formula1>
    </dataValidation>
  </dataValidations>
  <pageMargins left="0.70866141732283472" right="0.70866141732283472" top="0.74803149606299213" bottom="0.74803149606299213" header="0.31496062992125984" footer="0.31496062992125984"/>
  <pageSetup paperSize="8" orientation="landscape"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85"/>
  <sheetViews>
    <sheetView workbookViewId="0">
      <selection activeCell="G2" sqref="G2"/>
    </sheetView>
  </sheetViews>
  <sheetFormatPr defaultColWidth="8.81640625" defaultRowHeight="14.5" x14ac:dyDescent="0.35"/>
  <cols>
    <col min="2" max="2" width="3.81640625" style="30" customWidth="1"/>
    <col min="3" max="3" width="15.453125" style="41" customWidth="1"/>
    <col min="4" max="4" width="15" customWidth="1"/>
    <col min="5" max="5" width="17.453125" customWidth="1"/>
    <col min="6" max="6" width="19.453125" customWidth="1"/>
    <col min="7" max="7" width="23.453125" customWidth="1"/>
    <col min="8" max="8" width="11.1796875" customWidth="1"/>
    <col min="9" max="9" width="20.81640625" customWidth="1"/>
    <col min="10" max="10" width="10.54296875" customWidth="1"/>
    <col min="11" max="11" width="13.54296875" customWidth="1"/>
    <col min="12" max="12" width="17.453125" customWidth="1"/>
    <col min="13" max="13" width="20.453125" customWidth="1"/>
    <col min="14" max="14" width="12.453125" customWidth="1"/>
    <col min="15" max="15" width="14.453125" customWidth="1"/>
    <col min="16" max="16" width="14.1796875" customWidth="1"/>
    <col min="17" max="17" width="11.1796875" customWidth="1"/>
    <col min="18" max="18" width="14.54296875" customWidth="1"/>
    <col min="19" max="19" width="12.1796875" customWidth="1"/>
    <col min="20" max="20" width="11.1796875" customWidth="1"/>
    <col min="21" max="21" width="14.1796875" customWidth="1"/>
    <col min="22" max="22" width="12.453125" customWidth="1"/>
    <col min="23" max="23" width="10.1796875" customWidth="1"/>
    <col min="24" max="24" width="12.453125" customWidth="1"/>
    <col min="25" max="25" width="12.81640625" customWidth="1"/>
    <col min="26" max="27" width="11.81640625" customWidth="1"/>
    <col min="28" max="28" width="15.453125" customWidth="1"/>
    <col min="29" max="29" width="13.81640625" customWidth="1"/>
    <col min="30" max="30" width="12.54296875" customWidth="1"/>
  </cols>
  <sheetData>
    <row r="1" spans="1:28" s="17" customFormat="1" ht="43.5" customHeight="1" x14ac:dyDescent="0.35">
      <c r="A1" s="408" t="s">
        <v>132</v>
      </c>
      <c r="B1" s="408"/>
      <c r="C1" s="56" t="s">
        <v>136</v>
      </c>
      <c r="D1" s="40" t="s">
        <v>126</v>
      </c>
      <c r="E1" s="40" t="s">
        <v>125</v>
      </c>
      <c r="F1" s="40" t="s">
        <v>149</v>
      </c>
      <c r="G1" s="40" t="s">
        <v>150</v>
      </c>
      <c r="H1" s="54"/>
      <c r="N1" s="43"/>
      <c r="O1" s="43"/>
      <c r="P1" s="43"/>
      <c r="Q1" s="43"/>
      <c r="R1" s="43"/>
      <c r="S1" s="43"/>
      <c r="T1" s="43"/>
      <c r="U1" s="43"/>
      <c r="V1" s="43"/>
      <c r="W1" s="43"/>
      <c r="X1" s="43"/>
      <c r="Y1" s="43"/>
      <c r="Z1" s="43"/>
      <c r="AA1" s="43"/>
      <c r="AB1" s="43"/>
    </row>
    <row r="2" spans="1:28" x14ac:dyDescent="0.35">
      <c r="A2" s="18" t="s">
        <v>2</v>
      </c>
      <c r="B2" s="31"/>
      <c r="C2" s="42" t="e">
        <f>G2*E2</f>
        <v>#DIV/0!</v>
      </c>
      <c r="D2">
        <f>COUNTIF('Entry Form'!D98:CZ98,"&gt;0")</f>
        <v>0</v>
      </c>
      <c r="E2">
        <f>COUNTIF('Entry Form'!D4:CY4,"&lt;10")</f>
        <v>0</v>
      </c>
      <c r="F2" t="e">
        <f>(G2*E2)/D2</f>
        <v>#DIV/0!</v>
      </c>
      <c r="G2" t="e">
        <f>AVERAGEIFS('Entry Form'!D4:CY4,'Entry Form'!D4:CY4, "&gt;-1",'Entry Form'!D4:CY4,"&lt;6")</f>
        <v>#DIV/0!</v>
      </c>
      <c r="J2" s="406"/>
      <c r="K2" s="406"/>
    </row>
    <row r="3" spans="1:28" x14ac:dyDescent="0.35">
      <c r="A3" s="18">
        <v>1.2</v>
      </c>
      <c r="B3" s="31"/>
      <c r="C3" s="42" t="e">
        <f t="shared" ref="C3:C66" si="0">G3*E3</f>
        <v>#DIV/0!</v>
      </c>
      <c r="D3">
        <f>COUNTIF('Entry Form'!D98:CZ98,"&gt;0")</f>
        <v>0</v>
      </c>
      <c r="E3">
        <f>COUNTIF('Entry Form'!D5:CY5,"&lt;10")</f>
        <v>0</v>
      </c>
      <c r="F3" t="e">
        <f>(G3*E3)/D3</f>
        <v>#DIV/0!</v>
      </c>
      <c r="G3" t="e">
        <f>AVERAGEIFS('Entry Form'!D5:CY5,'Entry Form'!D5:CY5, "&gt;-1",'Entry Form'!D5:CY5,"&lt;6")</f>
        <v>#DIV/0!</v>
      </c>
      <c r="I3" s="55"/>
      <c r="J3" s="406"/>
      <c r="K3" s="406"/>
    </row>
    <row r="4" spans="1:28" x14ac:dyDescent="0.35">
      <c r="A4" s="18">
        <v>1.3</v>
      </c>
      <c r="B4" s="31"/>
      <c r="C4" s="42" t="e">
        <f t="shared" si="0"/>
        <v>#DIV/0!</v>
      </c>
      <c r="D4">
        <f>COUNTIF('Entry Form'!D98:CZ98,"&gt;0")</f>
        <v>0</v>
      </c>
      <c r="E4">
        <f>COUNTIF('Entry Form'!D6:CY6,"&lt;10")</f>
        <v>0</v>
      </c>
      <c r="F4" t="e">
        <f>(G4*E4)/D4</f>
        <v>#DIV/0!</v>
      </c>
      <c r="G4" t="e">
        <f>AVERAGEIFS('Entry Form'!D6:CY6,'Entry Form'!D6:CY6, "&gt;-1",'Entry Form'!D6:CY6,"&lt;6")</f>
        <v>#DIV/0!</v>
      </c>
      <c r="J4" s="406"/>
      <c r="K4" s="406"/>
    </row>
    <row r="5" spans="1:28" x14ac:dyDescent="0.35">
      <c r="A5" s="18">
        <v>1.4</v>
      </c>
      <c r="B5" s="31"/>
      <c r="C5" s="42" t="e">
        <f t="shared" si="0"/>
        <v>#DIV/0!</v>
      </c>
      <c r="D5">
        <f>COUNTIF('Entry Form'!D98:CZ98,"&gt;0")</f>
        <v>0</v>
      </c>
      <c r="E5">
        <f>COUNTIF('Entry Form'!D7:CY7,"&lt;10")</f>
        <v>0</v>
      </c>
      <c r="F5" t="e">
        <f>(G5*E5)/D5</f>
        <v>#DIV/0!</v>
      </c>
      <c r="G5" t="e">
        <f>AVERAGEIFS('Entry Form'!D7:CY7,'Entry Form'!D7:CY7, "&gt;-1",'Entry Form'!D7:CY7,"&lt;6")</f>
        <v>#DIV/0!</v>
      </c>
      <c r="J5" s="406"/>
      <c r="K5" s="406"/>
    </row>
    <row r="6" spans="1:28" x14ac:dyDescent="0.35">
      <c r="A6" s="18">
        <v>1.5</v>
      </c>
      <c r="B6" s="31"/>
      <c r="C6" s="42" t="e">
        <f t="shared" si="0"/>
        <v>#DIV/0!</v>
      </c>
      <c r="D6">
        <f>COUNTIF('Entry Form'!D98:CZ98,"&gt;0")</f>
        <v>0</v>
      </c>
      <c r="E6">
        <f>COUNTIF('Entry Form'!D8:CY8,"&lt;10")</f>
        <v>0</v>
      </c>
      <c r="F6" t="e">
        <f>(G6*E6)/D6</f>
        <v>#DIV/0!</v>
      </c>
      <c r="G6" t="e">
        <f>AVERAGEIFS('Entry Form'!D8:CY8,'Entry Form'!D8:CY8, "&gt;-1",'Entry Form'!D8:CY8,"&lt;6")</f>
        <v>#DIV/0!</v>
      </c>
      <c r="J6" s="406"/>
      <c r="K6" s="406"/>
    </row>
    <row r="7" spans="1:28" x14ac:dyDescent="0.35">
      <c r="A7" s="18" t="s">
        <v>7</v>
      </c>
      <c r="B7" s="31"/>
      <c r="C7" s="42" t="e">
        <f t="shared" si="0"/>
        <v>#DIV/0!</v>
      </c>
      <c r="D7">
        <f>COUNTIF('Entry Form'!D98:CZ98,"&gt;0")</f>
        <v>0</v>
      </c>
      <c r="E7">
        <f>COUNTIF('Entry Form'!D9:CY9,"&lt;10")</f>
        <v>0</v>
      </c>
      <c r="F7" t="e">
        <f t="shared" ref="F7:F8" si="1">(G7*E7)/D7</f>
        <v>#DIV/0!</v>
      </c>
      <c r="G7" t="e">
        <f>AVERAGEIFS('Entry Form'!D9:CY9,'Entry Form'!D9:CY9, "&gt;-1",'Entry Form'!D9:CY9,"&lt;6")</f>
        <v>#DIV/0!</v>
      </c>
      <c r="J7" s="406"/>
      <c r="K7" s="406"/>
    </row>
    <row r="8" spans="1:28" x14ac:dyDescent="0.35">
      <c r="A8" s="18" t="s">
        <v>10</v>
      </c>
      <c r="B8" s="31"/>
      <c r="C8" s="42" t="e">
        <f t="shared" si="0"/>
        <v>#DIV/0!</v>
      </c>
      <c r="D8">
        <f>COUNTIF('Entry Form'!D98:CZ98,"&gt;0")</f>
        <v>0</v>
      </c>
      <c r="E8">
        <f>COUNTIF('Entry Form'!D10:CY10,"&lt;10")</f>
        <v>0</v>
      </c>
      <c r="F8" t="e">
        <f t="shared" si="1"/>
        <v>#DIV/0!</v>
      </c>
      <c r="G8" t="e">
        <f>AVERAGEIFS('Entry Form'!D10:CY10,'Entry Form'!D10:CY10, "&gt;-1",'Entry Form'!D10:CY10,"&lt;6")</f>
        <v>#DIV/0!</v>
      </c>
      <c r="J8" s="406"/>
      <c r="K8" s="406"/>
    </row>
    <row r="9" spans="1:28" x14ac:dyDescent="0.35">
      <c r="A9" s="18" t="s">
        <v>12</v>
      </c>
      <c r="B9" s="31"/>
      <c r="C9" s="42" t="e">
        <f t="shared" si="0"/>
        <v>#DIV/0!</v>
      </c>
      <c r="D9">
        <f>COUNTIF('Entry Form'!D98:CZ98,"&gt;0")</f>
        <v>0</v>
      </c>
      <c r="E9">
        <f>COUNTIF('Entry Form'!D11:CY11,"&lt;10")</f>
        <v>0</v>
      </c>
      <c r="F9" t="e">
        <f t="shared" ref="F9:F19" si="2">(G9*E9)/D9</f>
        <v>#DIV/0!</v>
      </c>
      <c r="G9" t="e">
        <f>AVERAGEIFS('Entry Form'!D11:CY11,'Entry Form'!D11:CY11, "&gt;-1",'Entry Form'!D11:CY11,"&lt;6")</f>
        <v>#DIV/0!</v>
      </c>
      <c r="J9" s="406"/>
      <c r="K9" s="406"/>
    </row>
    <row r="10" spans="1:28" x14ac:dyDescent="0.35">
      <c r="A10" s="18" t="s">
        <v>15</v>
      </c>
      <c r="B10" s="31"/>
      <c r="C10" s="42" t="e">
        <f t="shared" si="0"/>
        <v>#DIV/0!</v>
      </c>
      <c r="D10">
        <f>COUNTIF('Entry Form'!D98:CZ98,"&gt;0")</f>
        <v>0</v>
      </c>
      <c r="E10">
        <f>COUNTIF('Entry Form'!D12:CY12,"&lt;10")</f>
        <v>0</v>
      </c>
      <c r="F10" t="e">
        <f t="shared" si="2"/>
        <v>#DIV/0!</v>
      </c>
      <c r="G10" t="e">
        <f>AVERAGEIFS('Entry Form'!D12:CY12,'Entry Form'!D12:CY12, "&gt;-1",'Entry Form'!D12:CY12,"&lt;6")</f>
        <v>#DIV/0!</v>
      </c>
      <c r="J10" s="406"/>
      <c r="K10" s="406"/>
    </row>
    <row r="11" spans="1:28" x14ac:dyDescent="0.35">
      <c r="A11" s="44" t="s">
        <v>16</v>
      </c>
      <c r="B11" s="45"/>
      <c r="C11" s="46" t="e">
        <f t="shared" si="0"/>
        <v>#DIV/0!</v>
      </c>
      <c r="D11" s="47">
        <f>COUNTIF('Entry Form'!D98:CZ98,"&gt;0")</f>
        <v>0</v>
      </c>
      <c r="E11" s="47">
        <f>COUNTIF('Entry Form'!D13:CY13,"&lt;10")</f>
        <v>0</v>
      </c>
      <c r="F11" s="47" t="e">
        <f>(G11*E11)/D11</f>
        <v>#DIV/0!</v>
      </c>
      <c r="G11" s="47" t="e">
        <f>AVERAGEIFS('Entry Form'!D13:CY13,'Entry Form'!D13:CY13, "&gt;-1",'Entry Form'!D13:CY13,"&lt;11")</f>
        <v>#DIV/0!</v>
      </c>
      <c r="J11" s="406"/>
      <c r="K11" s="406"/>
    </row>
    <row r="12" spans="1:28" x14ac:dyDescent="0.35">
      <c r="A12" s="14">
        <v>2.1</v>
      </c>
      <c r="B12" s="32"/>
      <c r="C12" s="42" t="e">
        <f t="shared" si="0"/>
        <v>#DIV/0!</v>
      </c>
      <c r="D12">
        <f>COUNTIF('Entry Form'!D98:CZ98,"&gt;0")</f>
        <v>0</v>
      </c>
      <c r="E12">
        <f>COUNTIF('Entry Form'!D14:CY14,"&lt;10")</f>
        <v>0</v>
      </c>
      <c r="F12" t="e">
        <f t="shared" si="2"/>
        <v>#DIV/0!</v>
      </c>
      <c r="G12" t="e">
        <f>AVERAGEIFS('Entry Form'!D14:CY14,'Entry Form'!D14:CY14, "&gt;-1",'Entry Form'!D14:CY14,"&lt;6")</f>
        <v>#DIV/0!</v>
      </c>
      <c r="J12" s="406"/>
      <c r="K12" s="406"/>
    </row>
    <row r="13" spans="1:28" x14ac:dyDescent="0.35">
      <c r="A13" s="14">
        <v>2.2000000000000002</v>
      </c>
      <c r="B13" s="32"/>
      <c r="C13" s="42" t="e">
        <f t="shared" si="0"/>
        <v>#DIV/0!</v>
      </c>
      <c r="D13">
        <f>COUNTIF('Entry Form'!D98:CZ98,"&gt;0")</f>
        <v>0</v>
      </c>
      <c r="E13">
        <f>COUNTIF('Entry Form'!D15:CY15,"&lt;10")</f>
        <v>0</v>
      </c>
      <c r="F13" t="e">
        <f t="shared" si="2"/>
        <v>#DIV/0!</v>
      </c>
      <c r="G13" t="e">
        <f>AVERAGEIFS('Entry Form'!D15:CY15,'Entry Form'!D15:CY15, "&gt;-1",'Entry Form'!D15:CY15,"&lt;6")</f>
        <v>#DIV/0!</v>
      </c>
      <c r="J13" s="406"/>
      <c r="K13" s="406"/>
    </row>
    <row r="14" spans="1:28" x14ac:dyDescent="0.35">
      <c r="A14" s="14">
        <v>2.2999999999999998</v>
      </c>
      <c r="B14" s="32"/>
      <c r="C14" s="42" t="e">
        <f t="shared" si="0"/>
        <v>#DIV/0!</v>
      </c>
      <c r="D14">
        <f>COUNTIF('Entry Form'!D98:CZ98,"&gt;0")</f>
        <v>0</v>
      </c>
      <c r="E14">
        <f>COUNTIF('Entry Form'!D16:CY16,"&lt;10")</f>
        <v>0</v>
      </c>
      <c r="F14" t="e">
        <f t="shared" si="2"/>
        <v>#DIV/0!</v>
      </c>
      <c r="G14" t="e">
        <f>AVERAGEIFS('Entry Form'!D16:CY16,'Entry Form'!D16:CY16, "&gt;-1",'Entry Form'!D16:CY16,"&lt;6")</f>
        <v>#DIV/0!</v>
      </c>
      <c r="J14" s="406"/>
      <c r="K14" s="406"/>
    </row>
    <row r="15" spans="1:28" x14ac:dyDescent="0.35">
      <c r="A15" s="14">
        <v>2.4</v>
      </c>
      <c r="B15" s="32"/>
      <c r="C15" s="42" t="e">
        <f t="shared" si="0"/>
        <v>#DIV/0!</v>
      </c>
      <c r="D15">
        <f>COUNTIF('Entry Form'!D98:CZ98,"&gt;0")</f>
        <v>0</v>
      </c>
      <c r="E15">
        <f>COUNTIF('Entry Form'!D17:CY17,"&lt;10")</f>
        <v>0</v>
      </c>
      <c r="F15" t="e">
        <f t="shared" si="2"/>
        <v>#DIV/0!</v>
      </c>
      <c r="G15" t="e">
        <f>AVERAGEIFS('Entry Form'!D17:CY17,'Entry Form'!D17:CY17, "&gt;-1",'Entry Form'!D17:CY17,"&lt;6")</f>
        <v>#DIV/0!</v>
      </c>
      <c r="J15" s="406"/>
      <c r="K15" s="406"/>
    </row>
    <row r="16" spans="1:28" x14ac:dyDescent="0.35">
      <c r="A16" s="14">
        <v>2.5</v>
      </c>
      <c r="B16" s="32"/>
      <c r="C16" s="42" t="e">
        <f t="shared" si="0"/>
        <v>#DIV/0!</v>
      </c>
      <c r="D16">
        <f>COUNTIF('Entry Form'!D98:CZ98,"&gt;0")</f>
        <v>0</v>
      </c>
      <c r="E16">
        <f>COUNTIF('Entry Form'!D18:CY18,"&lt;10")</f>
        <v>0</v>
      </c>
      <c r="F16" t="e">
        <f t="shared" si="2"/>
        <v>#DIV/0!</v>
      </c>
      <c r="G16" t="e">
        <f>AVERAGEIFS('Entry Form'!D18:CY18,'Entry Form'!D18:CY18, "&gt;-1",'Entry Form'!D18:CY18,"&lt;6")</f>
        <v>#DIV/0!</v>
      </c>
      <c r="J16" s="406"/>
      <c r="K16" s="406"/>
    </row>
    <row r="17" spans="1:11" x14ac:dyDescent="0.35">
      <c r="A17" s="14">
        <v>2.6</v>
      </c>
      <c r="B17" s="32"/>
      <c r="C17" s="42" t="e">
        <f t="shared" si="0"/>
        <v>#DIV/0!</v>
      </c>
      <c r="D17">
        <f>COUNTIF('Entry Form'!D98:CZ98,"&gt;0")</f>
        <v>0</v>
      </c>
      <c r="E17">
        <f>COUNTIF('Entry Form'!D19:CY19,"&lt;10")</f>
        <v>0</v>
      </c>
      <c r="F17" t="e">
        <f t="shared" si="2"/>
        <v>#DIV/0!</v>
      </c>
      <c r="G17" t="e">
        <f>AVERAGEIFS('Entry Form'!D19:CY19,'Entry Form'!D19:CY19, "&gt;-1",'Entry Form'!D19:CY19,"&lt;6")</f>
        <v>#DIV/0!</v>
      </c>
      <c r="J17" s="406"/>
      <c r="K17" s="406"/>
    </row>
    <row r="18" spans="1:11" x14ac:dyDescent="0.35">
      <c r="A18" s="14">
        <v>2.7</v>
      </c>
      <c r="B18" s="32"/>
      <c r="C18" s="42" t="e">
        <f t="shared" si="0"/>
        <v>#DIV/0!</v>
      </c>
      <c r="D18">
        <f>COUNTIF('Entry Form'!D98:CZ98,"&gt;0")</f>
        <v>0</v>
      </c>
      <c r="E18">
        <f>COUNTIF('Entry Form'!D20:CY20,"&lt;10")</f>
        <v>0</v>
      </c>
      <c r="F18" t="e">
        <f t="shared" si="2"/>
        <v>#DIV/0!</v>
      </c>
      <c r="G18" t="e">
        <f>AVERAGEIFS('Entry Form'!D20:CY20,'Entry Form'!D20:CY20, "&gt;-1",'Entry Form'!D20:CY20,"&lt;6")</f>
        <v>#DIV/0!</v>
      </c>
      <c r="J18" s="406"/>
      <c r="K18" s="406"/>
    </row>
    <row r="19" spans="1:11" x14ac:dyDescent="0.35">
      <c r="A19" s="14">
        <v>2.8</v>
      </c>
      <c r="B19" s="32"/>
      <c r="C19" s="42" t="e">
        <f t="shared" si="0"/>
        <v>#DIV/0!</v>
      </c>
      <c r="D19">
        <f>COUNTIF('Entry Form'!D98:CZ98,"&gt;0")</f>
        <v>0</v>
      </c>
      <c r="E19">
        <f>COUNTIF('Entry Form'!D21:CY21,"&lt;10")</f>
        <v>0</v>
      </c>
      <c r="F19" t="e">
        <f t="shared" si="2"/>
        <v>#DIV/0!</v>
      </c>
      <c r="G19" t="e">
        <f>AVERAGEIFS('Entry Form'!D21:CY21,'Entry Form'!D21:CY21, "&gt;-1",'Entry Form'!D21:CY21,"&lt;6")</f>
        <v>#DIV/0!</v>
      </c>
      <c r="J19" s="406"/>
      <c r="K19" s="406"/>
    </row>
    <row r="20" spans="1:11" x14ac:dyDescent="0.35">
      <c r="A20" s="19">
        <v>2.9</v>
      </c>
      <c r="B20" s="33"/>
      <c r="C20" s="42" t="e">
        <f t="shared" si="0"/>
        <v>#DIV/0!</v>
      </c>
      <c r="D20">
        <f>COUNTIF('Entry Form'!D98:CZ98,"&gt;0")</f>
        <v>0</v>
      </c>
      <c r="E20">
        <f>COUNTIF('Entry Form'!D22:CY22,"&lt;10")</f>
        <v>0</v>
      </c>
      <c r="F20" t="e">
        <f t="shared" ref="F20:F52" si="3">(G20*E20)/D20</f>
        <v>#DIV/0!</v>
      </c>
      <c r="G20" t="e">
        <f>AVERAGEIFS('Entry Form'!D22:CY22,'Entry Form'!D22:CY22, "&gt;-1",'Entry Form'!D22:CY22,"&lt;6")</f>
        <v>#DIV/0!</v>
      </c>
      <c r="J20" s="406"/>
      <c r="K20" s="406"/>
    </row>
    <row r="21" spans="1:11" x14ac:dyDescent="0.35">
      <c r="A21" s="20" t="s">
        <v>28</v>
      </c>
      <c r="B21" s="31"/>
      <c r="C21" s="42" t="e">
        <f t="shared" si="0"/>
        <v>#DIV/0!</v>
      </c>
      <c r="D21">
        <f>COUNTIF('Entry Form'!D98:CZ98,"&gt;0")</f>
        <v>0</v>
      </c>
      <c r="E21">
        <f>COUNTIF('Entry Form'!D23:CY23,"&lt;10")</f>
        <v>0</v>
      </c>
      <c r="F21" t="e">
        <f t="shared" si="3"/>
        <v>#DIV/0!</v>
      </c>
      <c r="G21" t="e">
        <f>AVERAGEIFS('Entry Form'!D23:CY23,'Entry Form'!D23:CY23, "&gt;-1",'Entry Form'!D23:CY23,"&lt;6")</f>
        <v>#DIV/0!</v>
      </c>
      <c r="J21" s="406"/>
      <c r="K21" s="406"/>
    </row>
    <row r="22" spans="1:11" x14ac:dyDescent="0.35">
      <c r="A22" s="21">
        <v>2.11</v>
      </c>
      <c r="B22" s="32"/>
      <c r="C22" s="42" t="e">
        <f t="shared" si="0"/>
        <v>#DIV/0!</v>
      </c>
      <c r="D22">
        <f>COUNTIF('Entry Form'!D98:CZ98,"&gt;0")</f>
        <v>0</v>
      </c>
      <c r="E22">
        <f>COUNTIF('Entry Form'!D24:CY24,"&lt;10")</f>
        <v>0</v>
      </c>
      <c r="F22" t="e">
        <f t="shared" si="3"/>
        <v>#DIV/0!</v>
      </c>
      <c r="G22" t="e">
        <f>AVERAGEIFS('Entry Form'!D24:CY24,'Entry Form'!D24:CY24, "&gt;-1",'Entry Form'!D24:CY24,"&lt;6")</f>
        <v>#DIV/0!</v>
      </c>
      <c r="J22" s="406"/>
      <c r="K22" s="406"/>
    </row>
    <row r="23" spans="1:11" x14ac:dyDescent="0.35">
      <c r="A23" s="21">
        <v>2.12</v>
      </c>
      <c r="B23" s="32"/>
      <c r="C23" s="42" t="e">
        <f t="shared" si="0"/>
        <v>#DIV/0!</v>
      </c>
      <c r="D23">
        <f>COUNTIF('Entry Form'!D98:CZ98,"&gt;0")</f>
        <v>0</v>
      </c>
      <c r="E23">
        <f>COUNTIF('Entry Form'!D25:CY25,"&lt;10")</f>
        <v>0</v>
      </c>
      <c r="F23" t="e">
        <f t="shared" si="3"/>
        <v>#DIV/0!</v>
      </c>
      <c r="G23" t="e">
        <f>AVERAGEIFS('Entry Form'!D25:CY25,'Entry Form'!D25:CY25, "&gt;-1",'Entry Form'!D25:CY25,"&lt;6")</f>
        <v>#DIV/0!</v>
      </c>
      <c r="J23" s="406"/>
      <c r="K23" s="406"/>
    </row>
    <row r="24" spans="1:11" x14ac:dyDescent="0.35">
      <c r="A24" s="14">
        <v>2.13</v>
      </c>
      <c r="B24" s="32"/>
      <c r="C24" s="42" t="e">
        <f t="shared" si="0"/>
        <v>#DIV/0!</v>
      </c>
      <c r="D24">
        <f>COUNTIF('Entry Form'!D98:CZ98,"&gt;0")</f>
        <v>0</v>
      </c>
      <c r="E24">
        <f>COUNTIF('Entry Form'!D26:CY26,"&lt;10")</f>
        <v>0</v>
      </c>
      <c r="F24" t="e">
        <f t="shared" si="3"/>
        <v>#DIV/0!</v>
      </c>
      <c r="G24" t="e">
        <f>AVERAGEIFS('Entry Form'!D26:CY26,'Entry Form'!D26:CY26, "&gt;-1",'Entry Form'!D26:CY26,"&lt;6")</f>
        <v>#DIV/0!</v>
      </c>
      <c r="J24" s="406"/>
      <c r="K24" s="406"/>
    </row>
    <row r="25" spans="1:11" s="41" customFormat="1" x14ac:dyDescent="0.35">
      <c r="A25" s="50">
        <v>2.14</v>
      </c>
      <c r="B25" s="53"/>
      <c r="C25" s="46" t="e">
        <f t="shared" si="0"/>
        <v>#DIV/0!</v>
      </c>
      <c r="D25" s="47">
        <f>COUNTIF('Entry Form'!D98:CZ98,"&gt;0")</f>
        <v>0</v>
      </c>
      <c r="E25" s="47">
        <f>COUNTIF('Entry Form'!D27:CY27,"&lt;10")</f>
        <v>0</v>
      </c>
      <c r="F25" s="47" t="e">
        <f t="shared" si="3"/>
        <v>#DIV/0!</v>
      </c>
      <c r="G25" s="47" t="e">
        <f>AVERAGEIFS('Entry Form'!D27:CY27,'Entry Form'!D27:CY27, "&gt;-1",'Entry Form'!D27:CY27,"&lt;11")</f>
        <v>#DIV/0!</v>
      </c>
      <c r="J25" s="407"/>
      <c r="K25" s="407"/>
    </row>
    <row r="26" spans="1:11" x14ac:dyDescent="0.35">
      <c r="A26" s="22">
        <v>3.1</v>
      </c>
      <c r="B26" s="34"/>
      <c r="C26" s="42" t="e">
        <f t="shared" si="0"/>
        <v>#DIV/0!</v>
      </c>
      <c r="D26">
        <f>COUNTIF('Entry Form'!D98:CZ98,"&gt;0")</f>
        <v>0</v>
      </c>
      <c r="E26">
        <f>COUNTIF('Entry Form'!D28:CY28,"&lt;10")</f>
        <v>0</v>
      </c>
      <c r="F26" t="e">
        <f t="shared" si="3"/>
        <v>#DIV/0!</v>
      </c>
      <c r="G26" t="e">
        <f>AVERAGEIFS('Entry Form'!D28:CY28,'Entry Form'!D28:CY28, "&gt;-1",'Entry Form'!D28:CY28,"&lt;6")</f>
        <v>#DIV/0!</v>
      </c>
      <c r="J26" s="406"/>
      <c r="K26" s="406"/>
    </row>
    <row r="27" spans="1:11" x14ac:dyDescent="0.35">
      <c r="A27" s="22">
        <v>3.2</v>
      </c>
      <c r="B27" s="34"/>
      <c r="C27" s="42" t="e">
        <f t="shared" si="0"/>
        <v>#DIV/0!</v>
      </c>
      <c r="D27">
        <f>COUNTIF('Entry Form'!D98:CZ98,"&gt;0")</f>
        <v>0</v>
      </c>
      <c r="E27">
        <f>COUNTIF('Entry Form'!D29:CY29,"&lt;10")</f>
        <v>0</v>
      </c>
      <c r="F27" t="e">
        <f t="shared" si="3"/>
        <v>#DIV/0!</v>
      </c>
      <c r="G27" t="e">
        <f>AVERAGEIFS('Entry Form'!D29:CY29,'Entry Form'!D29:CY29, "&gt;-1",'Entry Form'!D29:CY29,"&lt;6")</f>
        <v>#DIV/0!</v>
      </c>
      <c r="J27" s="406"/>
      <c r="K27" s="406"/>
    </row>
    <row r="28" spans="1:11" x14ac:dyDescent="0.35">
      <c r="A28" s="22">
        <v>3.3</v>
      </c>
      <c r="B28" s="34"/>
      <c r="C28" s="42" t="e">
        <f t="shared" si="0"/>
        <v>#DIV/0!</v>
      </c>
      <c r="D28">
        <f>COUNTIF('Entry Form'!D98:CZ98,"&gt;0")</f>
        <v>0</v>
      </c>
      <c r="E28">
        <f>COUNTIF('Entry Form'!D30:CY30,"&lt;10")</f>
        <v>0</v>
      </c>
      <c r="F28" t="e">
        <f t="shared" si="3"/>
        <v>#DIV/0!</v>
      </c>
      <c r="G28" t="e">
        <f>AVERAGEIFS('Entry Form'!D30:CY30,'Entry Form'!D30:CY30, "&gt;-1",'Entry Form'!D30:CY30,"&lt;6")</f>
        <v>#DIV/0!</v>
      </c>
      <c r="J28" s="406"/>
      <c r="K28" s="406"/>
    </row>
    <row r="29" spans="1:11" x14ac:dyDescent="0.35">
      <c r="A29" s="22">
        <v>3.4</v>
      </c>
      <c r="B29" s="34"/>
      <c r="C29" s="42" t="e">
        <f t="shared" si="0"/>
        <v>#DIV/0!</v>
      </c>
      <c r="D29">
        <f>COUNTIF('Entry Form'!D98:CZ98,"&gt;0")</f>
        <v>0</v>
      </c>
      <c r="E29">
        <f>COUNTIF('Entry Form'!D31:CY31,"&lt;10")</f>
        <v>0</v>
      </c>
      <c r="F29" t="e">
        <f t="shared" si="3"/>
        <v>#DIV/0!</v>
      </c>
      <c r="G29" t="e">
        <f>AVERAGEIFS('Entry Form'!D31:CY31,'Entry Form'!D31:CY31, "&gt;-1",'Entry Form'!D31:CY31,"&lt;6")</f>
        <v>#DIV/0!</v>
      </c>
      <c r="J29" s="406"/>
      <c r="K29" s="406"/>
    </row>
    <row r="30" spans="1:11" x14ac:dyDescent="0.35">
      <c r="A30" s="22">
        <v>3.5</v>
      </c>
      <c r="B30" s="34"/>
      <c r="C30" s="42" t="e">
        <f t="shared" si="0"/>
        <v>#DIV/0!</v>
      </c>
      <c r="D30">
        <f>COUNTIF('Entry Form'!D98:CZ98,"&gt;0")</f>
        <v>0</v>
      </c>
      <c r="E30">
        <f>COUNTIF('Entry Form'!D32:CY32,"&lt;10")</f>
        <v>0</v>
      </c>
      <c r="F30" t="e">
        <f t="shared" si="3"/>
        <v>#DIV/0!</v>
      </c>
      <c r="G30" t="e">
        <f>AVERAGEIFS('Entry Form'!D32:CY32,'Entry Form'!D32:CY32, "&gt;-1",'Entry Form'!D32:CY32,"&lt;6")</f>
        <v>#DIV/0!</v>
      </c>
      <c r="J30" s="406"/>
      <c r="K30" s="406"/>
    </row>
    <row r="31" spans="1:11" x14ac:dyDescent="0.35">
      <c r="A31" s="22">
        <v>3.6</v>
      </c>
      <c r="B31" s="34"/>
      <c r="C31" s="42" t="e">
        <f t="shared" si="0"/>
        <v>#DIV/0!</v>
      </c>
      <c r="D31">
        <f>COUNTIF('Entry Form'!D98:CZ98,"&gt;0")</f>
        <v>0</v>
      </c>
      <c r="E31">
        <f>COUNTIF('Entry Form'!D33:CY33,"&lt;10")</f>
        <v>0</v>
      </c>
      <c r="F31" t="e">
        <f t="shared" si="3"/>
        <v>#DIV/0!</v>
      </c>
      <c r="G31" t="e">
        <f>AVERAGEIFS('Entry Form'!D33:CY33,'Entry Form'!D33:CY33, "&gt;-1",'Entry Form'!D33:CY33,"&lt;6")</f>
        <v>#DIV/0!</v>
      </c>
      <c r="J31" s="406"/>
      <c r="K31" s="406"/>
    </row>
    <row r="32" spans="1:11" x14ac:dyDescent="0.35">
      <c r="A32" s="22">
        <v>3.7</v>
      </c>
      <c r="B32" s="34"/>
      <c r="C32" s="42" t="e">
        <f t="shared" si="0"/>
        <v>#DIV/0!</v>
      </c>
      <c r="D32">
        <f>COUNTIF('Entry Form'!D98:CZ98,"&gt;0")</f>
        <v>0</v>
      </c>
      <c r="E32">
        <f>COUNTIF('Entry Form'!D34:CY34,"&lt;10")</f>
        <v>0</v>
      </c>
      <c r="F32" t="e">
        <f t="shared" si="3"/>
        <v>#DIV/0!</v>
      </c>
      <c r="G32" t="e">
        <f>AVERAGEIFS('Entry Form'!D34:CY34,'Entry Form'!D34:CY34, "&gt;-1",'Entry Form'!D34:CY34,"&lt;6")</f>
        <v>#DIV/0!</v>
      </c>
      <c r="J32" s="406"/>
      <c r="K32" s="406"/>
    </row>
    <row r="33" spans="1:11" x14ac:dyDescent="0.35">
      <c r="A33" s="22">
        <v>3.8</v>
      </c>
      <c r="B33" s="34"/>
      <c r="C33" s="42" t="e">
        <f t="shared" si="0"/>
        <v>#DIV/0!</v>
      </c>
      <c r="D33">
        <f>COUNTIF('Entry Form'!D98:CZ98,"&gt;0")</f>
        <v>0</v>
      </c>
      <c r="E33">
        <f>COUNTIF('Entry Form'!D35:CY35,"&lt;10")</f>
        <v>0</v>
      </c>
      <c r="F33" t="e">
        <f t="shared" si="3"/>
        <v>#DIV/0!</v>
      </c>
      <c r="G33" t="e">
        <f>AVERAGEIFS('Entry Form'!D35:CY35,'Entry Form'!D35:CY35, "&gt;-1",'Entry Form'!D35:CY35,"&lt;6")</f>
        <v>#DIV/0!</v>
      </c>
      <c r="J33" s="406"/>
      <c r="K33" s="406"/>
    </row>
    <row r="34" spans="1:11" x14ac:dyDescent="0.35">
      <c r="A34" s="22">
        <v>3.9</v>
      </c>
      <c r="B34" s="34"/>
      <c r="C34" s="42" t="e">
        <f t="shared" si="0"/>
        <v>#DIV/0!</v>
      </c>
      <c r="D34">
        <f>COUNTIF('Entry Form'!D98:CZ98,"&gt;0")</f>
        <v>0</v>
      </c>
      <c r="E34">
        <f>COUNTIF('Entry Form'!D36:CY36,"&lt;10")</f>
        <v>0</v>
      </c>
      <c r="F34" t="e">
        <f t="shared" si="3"/>
        <v>#DIV/0!</v>
      </c>
      <c r="G34" t="e">
        <f>AVERAGEIFS('Entry Form'!D36:CY36,'Entry Form'!D36:CY36, "&gt;-1",'Entry Form'!D36:CY36,"&lt;6")</f>
        <v>#DIV/0!</v>
      </c>
      <c r="J34" s="406"/>
      <c r="K34" s="406"/>
    </row>
    <row r="35" spans="1:11" x14ac:dyDescent="0.35">
      <c r="A35" s="23" t="s">
        <v>47</v>
      </c>
      <c r="B35" s="35"/>
      <c r="C35" s="42" t="e">
        <f t="shared" si="0"/>
        <v>#DIV/0!</v>
      </c>
      <c r="D35">
        <f>COUNTIF('Entry Form'!D98:CZ98,"&gt;0")</f>
        <v>0</v>
      </c>
      <c r="E35">
        <f>COUNTIF('Entry Form'!D37:CY37,"&lt;10")</f>
        <v>0</v>
      </c>
      <c r="F35" t="e">
        <f t="shared" si="3"/>
        <v>#DIV/0!</v>
      </c>
      <c r="G35" t="e">
        <f>AVERAGEIFS('Entry Form'!D37:CY37,'Entry Form'!D37:CY37, "&gt;-1",'Entry Form'!D37:CY37,"&lt;6")</f>
        <v>#DIV/0!</v>
      </c>
      <c r="J35" s="406"/>
      <c r="K35" s="406"/>
    </row>
    <row r="36" spans="1:11" x14ac:dyDescent="0.35">
      <c r="A36" s="23" t="s">
        <v>49</v>
      </c>
      <c r="B36" s="35"/>
      <c r="C36" s="42" t="e">
        <f t="shared" si="0"/>
        <v>#DIV/0!</v>
      </c>
      <c r="D36">
        <f>COUNTIF('Entry Form'!D98:CZ98,"&gt;0")</f>
        <v>0</v>
      </c>
      <c r="E36">
        <f>COUNTIF('Entry Form'!D38:CY38,"&lt;10")</f>
        <v>0</v>
      </c>
      <c r="F36" t="e">
        <f t="shared" si="3"/>
        <v>#DIV/0!</v>
      </c>
      <c r="G36" t="e">
        <f>AVERAGEIFS('Entry Form'!D38:CY38,'Entry Form'!D38:CY38, "&gt;-1",'Entry Form'!D38:CY38,"&lt;6")</f>
        <v>#DIV/0!</v>
      </c>
      <c r="J36" s="406"/>
      <c r="K36" s="406"/>
    </row>
    <row r="37" spans="1:11" x14ac:dyDescent="0.35">
      <c r="A37" s="23" t="s">
        <v>51</v>
      </c>
      <c r="B37" s="35"/>
      <c r="C37" s="42" t="e">
        <f t="shared" si="0"/>
        <v>#DIV/0!</v>
      </c>
      <c r="D37">
        <f>COUNTIF('Entry Form'!D98:CZ98,"&gt;0")</f>
        <v>0</v>
      </c>
      <c r="E37">
        <f>COUNTIF('Entry Form'!D39:CY39,"&lt;10")</f>
        <v>0</v>
      </c>
      <c r="F37" t="e">
        <f t="shared" si="3"/>
        <v>#DIV/0!</v>
      </c>
      <c r="G37" t="e">
        <f>AVERAGEIFS('Entry Form'!D39:CY39,'Entry Form'!D39:CY39, "&gt;-1",'Entry Form'!D39:CY39,"&lt;6")</f>
        <v>#DIV/0!</v>
      </c>
      <c r="J37" s="406"/>
      <c r="K37" s="406"/>
    </row>
    <row r="38" spans="1:11" s="41" customFormat="1" x14ac:dyDescent="0.35">
      <c r="A38" s="48" t="s">
        <v>54</v>
      </c>
      <c r="B38" s="49"/>
      <c r="C38" s="46" t="e">
        <f t="shared" si="0"/>
        <v>#DIV/0!</v>
      </c>
      <c r="D38" s="47">
        <f>COUNTIF('Entry Form'!D98:CZ98,"&gt;0")</f>
        <v>0</v>
      </c>
      <c r="E38" s="47">
        <f>COUNTIF('Entry Form'!D40:CY40,"&lt;10")</f>
        <v>0</v>
      </c>
      <c r="F38" s="47" t="e">
        <f t="shared" si="3"/>
        <v>#DIV/0!</v>
      </c>
      <c r="G38" s="47" t="e">
        <f>AVERAGEIFS('Entry Form'!D40:CY40,'Entry Form'!D40:CY40, "&gt;-1",'Entry Form'!D40:CY40,"&lt;11")</f>
        <v>#DIV/0!</v>
      </c>
      <c r="J38" s="407"/>
      <c r="K38" s="407"/>
    </row>
    <row r="39" spans="1:11" x14ac:dyDescent="0.35">
      <c r="A39" s="22">
        <v>4.0999999999999996</v>
      </c>
      <c r="B39" s="34"/>
      <c r="C39" s="42" t="e">
        <f t="shared" si="0"/>
        <v>#DIV/0!</v>
      </c>
      <c r="D39">
        <f>COUNTIF('Entry Form'!D98:CZ98,"&gt;0")</f>
        <v>0</v>
      </c>
      <c r="E39">
        <f>COUNTIF('Entry Form'!D41:CY41,"&lt;10")</f>
        <v>0</v>
      </c>
      <c r="F39" t="e">
        <f t="shared" si="3"/>
        <v>#DIV/0!</v>
      </c>
      <c r="G39" t="e">
        <f>AVERAGEIFS('Entry Form'!D41:CY41,'Entry Form'!D41:CY41, "&gt;-1",'Entry Form'!D41:CY41,"&lt;6")</f>
        <v>#DIV/0!</v>
      </c>
      <c r="J39" s="406"/>
      <c r="K39" s="406"/>
    </row>
    <row r="40" spans="1:11" x14ac:dyDescent="0.35">
      <c r="A40" s="22">
        <v>4.2</v>
      </c>
      <c r="B40" s="34"/>
      <c r="C40" s="42" t="e">
        <f t="shared" si="0"/>
        <v>#DIV/0!</v>
      </c>
      <c r="D40">
        <f>COUNTIF('Entry Form'!D98:CZ98,"&gt;0")</f>
        <v>0</v>
      </c>
      <c r="E40">
        <f>COUNTIF('Entry Form'!D42:CY42,"&lt;10")</f>
        <v>0</v>
      </c>
      <c r="F40" t="e">
        <f t="shared" si="3"/>
        <v>#DIV/0!</v>
      </c>
      <c r="G40" t="e">
        <f>AVERAGEIFS('Entry Form'!D42:CY42,'Entry Form'!D42:CY42, "&gt;-1",'Entry Form'!D42:CY42,"&lt;6")</f>
        <v>#DIV/0!</v>
      </c>
      <c r="J40" s="406"/>
      <c r="K40" s="406"/>
    </row>
    <row r="41" spans="1:11" x14ac:dyDescent="0.35">
      <c r="A41" s="22">
        <v>4.3</v>
      </c>
      <c r="B41" s="34"/>
      <c r="C41" s="42" t="e">
        <f t="shared" si="0"/>
        <v>#DIV/0!</v>
      </c>
      <c r="D41">
        <f>COUNTIF('Entry Form'!D98:CZ98,"&gt;0")</f>
        <v>0</v>
      </c>
      <c r="E41">
        <f>COUNTIF('Entry Form'!D43:CY43,"&lt;10")</f>
        <v>0</v>
      </c>
      <c r="F41" t="e">
        <f t="shared" si="3"/>
        <v>#DIV/0!</v>
      </c>
      <c r="G41" t="e">
        <f>AVERAGEIFS('Entry Form'!D43:CY43,'Entry Form'!D43:CY43, "&gt;-1",'Entry Form'!D43:CY43,"&lt;6")</f>
        <v>#DIV/0!</v>
      </c>
      <c r="J41" s="406"/>
      <c r="K41" s="406"/>
    </row>
    <row r="42" spans="1:11" x14ac:dyDescent="0.35">
      <c r="A42" s="22">
        <v>4.4000000000000004</v>
      </c>
      <c r="B42" s="34"/>
      <c r="C42" s="42" t="e">
        <f t="shared" si="0"/>
        <v>#DIV/0!</v>
      </c>
      <c r="D42">
        <f>COUNTIF('Entry Form'!D98:CZ98,"&gt;0")</f>
        <v>0</v>
      </c>
      <c r="E42">
        <f>COUNTIF('Entry Form'!D44:CY44,"&lt;10")</f>
        <v>0</v>
      </c>
      <c r="F42" t="e">
        <f t="shared" si="3"/>
        <v>#DIV/0!</v>
      </c>
      <c r="G42" t="e">
        <f>AVERAGEIFS('Entry Form'!D44:CY44,'Entry Form'!D44:CY44, "&gt;-1",'Entry Form'!D44:CY44,"&lt;6")</f>
        <v>#DIV/0!</v>
      </c>
      <c r="J42" s="406"/>
      <c r="K42" s="406"/>
    </row>
    <row r="43" spans="1:11" x14ac:dyDescent="0.35">
      <c r="A43" s="22">
        <v>4.5</v>
      </c>
      <c r="B43" s="34"/>
      <c r="C43" s="42" t="e">
        <f t="shared" si="0"/>
        <v>#DIV/0!</v>
      </c>
      <c r="D43">
        <f>COUNTIF('Entry Form'!D98:CZ98,"&gt;0")</f>
        <v>0</v>
      </c>
      <c r="E43">
        <f>COUNTIF('Entry Form'!D45:CY45,"&lt;10")</f>
        <v>0</v>
      </c>
      <c r="F43" t="e">
        <f t="shared" si="3"/>
        <v>#DIV/0!</v>
      </c>
      <c r="G43" t="e">
        <f>AVERAGEIFS('Entry Form'!D45:CY45,'Entry Form'!D45:CY45, "&gt;-1",'Entry Form'!D45:CY45,"&lt;6")</f>
        <v>#DIV/0!</v>
      </c>
      <c r="J43" s="406"/>
      <c r="K43" s="406"/>
    </row>
    <row r="44" spans="1:11" x14ac:dyDescent="0.35">
      <c r="A44" s="22">
        <v>4.5999999999999996</v>
      </c>
      <c r="B44" s="34"/>
      <c r="C44" s="42" t="e">
        <f t="shared" si="0"/>
        <v>#DIV/0!</v>
      </c>
      <c r="D44">
        <f>COUNTIF('Entry Form'!D98:CZ98,"&gt;0")</f>
        <v>0</v>
      </c>
      <c r="E44">
        <f>COUNTIF('Entry Form'!D46:CY46,"&lt;10")</f>
        <v>0</v>
      </c>
      <c r="F44" t="e">
        <f t="shared" si="3"/>
        <v>#DIV/0!</v>
      </c>
      <c r="G44" t="e">
        <f>AVERAGEIFS('Entry Form'!D46:CY46,'Entry Form'!D46:CY46, "&gt;-1",'Entry Form'!D46:CY46,"&lt;6")</f>
        <v>#DIV/0!</v>
      </c>
      <c r="J44" s="406"/>
      <c r="K44" s="406"/>
    </row>
    <row r="45" spans="1:11" x14ac:dyDescent="0.35">
      <c r="A45" s="22">
        <v>4.7</v>
      </c>
      <c r="B45" s="34"/>
      <c r="C45" s="42" t="e">
        <f t="shared" si="0"/>
        <v>#DIV/0!</v>
      </c>
      <c r="D45">
        <f>COUNTIF('Entry Form'!D98:CZ98,"&gt;0")</f>
        <v>0</v>
      </c>
      <c r="E45">
        <f>COUNTIF('Entry Form'!D47:CY47,"&lt;10")</f>
        <v>0</v>
      </c>
      <c r="F45" t="e">
        <f t="shared" si="3"/>
        <v>#DIV/0!</v>
      </c>
      <c r="G45" t="e">
        <f>AVERAGEIFS('Entry Form'!D47:CY47,'Entry Form'!D47:CY47, "&gt;-1",'Entry Form'!D47:CY47,"&lt;6")</f>
        <v>#DIV/0!</v>
      </c>
      <c r="J45" s="406"/>
      <c r="K45" s="406"/>
    </row>
    <row r="46" spans="1:11" x14ac:dyDescent="0.35">
      <c r="A46" s="22">
        <v>4.8</v>
      </c>
      <c r="B46" s="34"/>
      <c r="C46" s="42" t="e">
        <f t="shared" si="0"/>
        <v>#DIV/0!</v>
      </c>
      <c r="D46">
        <f>COUNTIF('Entry Form'!D98:CZ98,"&gt;0")</f>
        <v>0</v>
      </c>
      <c r="E46">
        <f>COUNTIF('Entry Form'!D48:CY48,"&lt;10")</f>
        <v>0</v>
      </c>
      <c r="F46" t="e">
        <f t="shared" si="3"/>
        <v>#DIV/0!</v>
      </c>
      <c r="G46" t="e">
        <f>AVERAGEIFS('Entry Form'!D48:CY48,'Entry Form'!D48:CY48, "&gt;-1",'Entry Form'!D48:CY48,"&lt;6")</f>
        <v>#DIV/0!</v>
      </c>
      <c r="J46" s="406"/>
      <c r="K46" s="406"/>
    </row>
    <row r="47" spans="1:11" x14ac:dyDescent="0.35">
      <c r="A47" s="22">
        <v>4.9000000000000004</v>
      </c>
      <c r="B47" s="34"/>
      <c r="C47" s="42" t="e">
        <f t="shared" si="0"/>
        <v>#DIV/0!</v>
      </c>
      <c r="D47">
        <f>COUNTIF('Entry Form'!D98:CZ98,"&gt;0")</f>
        <v>0</v>
      </c>
      <c r="E47">
        <f>COUNTIF('Entry Form'!D49:CY49,"&lt;10")</f>
        <v>0</v>
      </c>
      <c r="F47" t="e">
        <f t="shared" si="3"/>
        <v>#DIV/0!</v>
      </c>
      <c r="G47" t="e">
        <f>AVERAGEIFS('Entry Form'!D49:CY49,'Entry Form'!D49:CY49, "&gt;-1",'Entry Form'!D49:CY49,"&lt;6")</f>
        <v>#DIV/0!</v>
      </c>
      <c r="J47" s="406"/>
      <c r="K47" s="406"/>
    </row>
    <row r="48" spans="1:11" x14ac:dyDescent="0.35">
      <c r="A48" s="23" t="s">
        <v>69</v>
      </c>
      <c r="B48" s="35"/>
      <c r="C48" s="42" t="e">
        <f t="shared" si="0"/>
        <v>#DIV/0!</v>
      </c>
      <c r="D48">
        <f>COUNTIF('Entry Form'!D98:CZ98,"&gt;0")</f>
        <v>0</v>
      </c>
      <c r="E48">
        <f>COUNTIF('Entry Form'!D50:CY50,"&lt;10")</f>
        <v>0</v>
      </c>
      <c r="F48" t="e">
        <f t="shared" si="3"/>
        <v>#DIV/0!</v>
      </c>
      <c r="G48" t="e">
        <f>AVERAGEIFS('Entry Form'!D50:CY50,'Entry Form'!D50:CY50, "&gt;-1",'Entry Form'!D50:CY50,"&lt;6")</f>
        <v>#DIV/0!</v>
      </c>
      <c r="J48" s="406"/>
      <c r="K48" s="406"/>
    </row>
    <row r="49" spans="1:11" x14ac:dyDescent="0.35">
      <c r="A49" s="24">
        <v>4.1100000000000003</v>
      </c>
      <c r="B49" s="36"/>
      <c r="C49" s="42" t="e">
        <f t="shared" si="0"/>
        <v>#DIV/0!</v>
      </c>
      <c r="D49">
        <f>COUNTIF('Entry Form'!D98:CZ98,"&gt;0")</f>
        <v>0</v>
      </c>
      <c r="E49">
        <f>COUNTIF('Entry Form'!D51:CY51,"&lt;10")</f>
        <v>0</v>
      </c>
      <c r="F49" t="e">
        <f t="shared" si="3"/>
        <v>#DIV/0!</v>
      </c>
      <c r="G49" t="e">
        <f>AVERAGEIFS('Entry Form'!D51:CY51,'Entry Form'!D51:CY51, "&gt;-1",'Entry Form'!D51:CY51,"&lt;6")</f>
        <v>#DIV/0!</v>
      </c>
      <c r="J49" s="406"/>
      <c r="K49" s="406"/>
    </row>
    <row r="50" spans="1:11" x14ac:dyDescent="0.35">
      <c r="A50" s="24">
        <v>4.12</v>
      </c>
      <c r="B50" s="36"/>
      <c r="C50" s="42" t="e">
        <f t="shared" si="0"/>
        <v>#DIV/0!</v>
      </c>
      <c r="D50">
        <f>COUNTIF('Entry Form'!D98:CZ98,"&gt;0")</f>
        <v>0</v>
      </c>
      <c r="E50">
        <f>COUNTIF('Entry Form'!D52:CY52,"&lt;10")</f>
        <v>0</v>
      </c>
      <c r="F50" t="e">
        <f t="shared" si="3"/>
        <v>#DIV/0!</v>
      </c>
      <c r="G50" t="e">
        <f>AVERAGEIFS('Entry Form'!D52:CY52,'Entry Form'!D52:CY52, "&gt;-1",'Entry Form'!D52:CY52,"&lt;6")</f>
        <v>#DIV/0!</v>
      </c>
      <c r="J50" s="406"/>
      <c r="K50" s="406"/>
    </row>
    <row r="51" spans="1:11" x14ac:dyDescent="0.35">
      <c r="A51" s="24">
        <v>4.13</v>
      </c>
      <c r="B51" s="36"/>
      <c r="C51" s="42" t="e">
        <f t="shared" si="0"/>
        <v>#DIV/0!</v>
      </c>
      <c r="D51">
        <f>COUNTIF('Entry Form'!D98:CZ98,"&gt;0")</f>
        <v>0</v>
      </c>
      <c r="E51">
        <f>COUNTIF('Entry Form'!D53:CY53,"&lt;10")</f>
        <v>0</v>
      </c>
      <c r="F51" t="e">
        <f t="shared" si="3"/>
        <v>#DIV/0!</v>
      </c>
      <c r="G51" t="e">
        <f>AVERAGEIFS('Entry Form'!D53:CY53,'Entry Form'!D53:CY53, "&gt;-1",'Entry Form'!D53:CY53,"&lt;6")</f>
        <v>#DIV/0!</v>
      </c>
      <c r="J51" s="406"/>
      <c r="K51" s="406"/>
    </row>
    <row r="52" spans="1:11" x14ac:dyDescent="0.35">
      <c r="A52" s="24">
        <v>4.1399999999999997</v>
      </c>
      <c r="B52" s="36"/>
      <c r="C52" s="42" t="e">
        <f t="shared" si="0"/>
        <v>#DIV/0!</v>
      </c>
      <c r="D52">
        <f>COUNTIF('Entry Form'!D98:CZ98,"&gt;0")</f>
        <v>0</v>
      </c>
      <c r="E52">
        <f>COUNTIF('Entry Form'!D54:CY54,"&lt;10")</f>
        <v>0</v>
      </c>
      <c r="F52" t="e">
        <f t="shared" si="3"/>
        <v>#DIV/0!</v>
      </c>
      <c r="G52" t="e">
        <f>AVERAGEIFS('Entry Form'!D54:CY54,'Entry Form'!D54:CY54, "&gt;-1",'Entry Form'!D54:CY54,"&lt;6")</f>
        <v>#DIV/0!</v>
      </c>
      <c r="J52" s="406"/>
      <c r="K52" s="406"/>
    </row>
    <row r="53" spans="1:11" x14ac:dyDescent="0.35">
      <c r="A53" s="24">
        <v>4.1500000000000004</v>
      </c>
      <c r="B53" s="36"/>
      <c r="C53" s="42" t="e">
        <f t="shared" si="0"/>
        <v>#DIV/0!</v>
      </c>
      <c r="D53">
        <f>COUNTIF('Entry Form'!D98:CZ98,"&gt;0")</f>
        <v>0</v>
      </c>
      <c r="E53">
        <f>COUNTIF('Entry Form'!D55:CY55,"&lt;10")</f>
        <v>0</v>
      </c>
      <c r="F53" t="e">
        <f t="shared" ref="F53:F85" si="4">(G53*E53)/D53</f>
        <v>#DIV/0!</v>
      </c>
      <c r="G53" t="e">
        <f>AVERAGEIFS('Entry Form'!D55:CY55,'Entry Form'!D55:CY55, "&gt;-1",'Entry Form'!D55:CY55,"&lt;6")</f>
        <v>#DIV/0!</v>
      </c>
      <c r="J53" s="406"/>
      <c r="K53" s="406"/>
    </row>
    <row r="54" spans="1:11" s="41" customFormat="1" x14ac:dyDescent="0.35">
      <c r="A54" s="51">
        <v>4.16</v>
      </c>
      <c r="B54" s="52"/>
      <c r="C54" s="46" t="e">
        <f t="shared" si="0"/>
        <v>#DIV/0!</v>
      </c>
      <c r="D54" s="47">
        <f>COUNTIF('Entry Form'!D98:CZ98,"&gt;0")</f>
        <v>0</v>
      </c>
      <c r="E54" s="47">
        <f>COUNTIF('Entry Form'!D56:CY56,"&lt;10")</f>
        <v>0</v>
      </c>
      <c r="F54" s="47" t="e">
        <f t="shared" si="4"/>
        <v>#DIV/0!</v>
      </c>
      <c r="G54" s="47" t="e">
        <f>AVERAGEIFS('Entry Form'!D56:CY56,'Entry Form'!D56:CY56, "&gt;-1",'Entry Form'!D56:CY56,"&lt;11")</f>
        <v>#DIV/0!</v>
      </c>
      <c r="J54" s="407"/>
      <c r="K54" s="407"/>
    </row>
    <row r="55" spans="1:11" x14ac:dyDescent="0.35">
      <c r="A55" s="22">
        <v>5.0999999999999996</v>
      </c>
      <c r="B55" s="34"/>
      <c r="C55" s="42" t="e">
        <f t="shared" si="0"/>
        <v>#DIV/0!</v>
      </c>
      <c r="D55">
        <f>COUNTIF('Entry Form'!D98:CZ98,"&gt;0")</f>
        <v>0</v>
      </c>
      <c r="E55">
        <f>COUNTIF('Entry Form'!D57:CY57,"&lt;10")</f>
        <v>0</v>
      </c>
      <c r="F55" t="e">
        <f t="shared" si="4"/>
        <v>#DIV/0!</v>
      </c>
      <c r="G55" t="e">
        <f>AVERAGEIFS('Entry Form'!D57:CY57,'Entry Form'!D57:CY57, "&gt;-1",'Entry Form'!D57:CY57,"&lt;6")</f>
        <v>#DIV/0!</v>
      </c>
      <c r="J55" s="406"/>
      <c r="K55" s="406"/>
    </row>
    <row r="56" spans="1:11" x14ac:dyDescent="0.35">
      <c r="A56" s="22">
        <v>5.2</v>
      </c>
      <c r="B56" s="34"/>
      <c r="C56" s="42" t="e">
        <f t="shared" si="0"/>
        <v>#DIV/0!</v>
      </c>
      <c r="D56">
        <f>COUNTIF('Entry Form'!D98:CZ98,"&gt;0")</f>
        <v>0</v>
      </c>
      <c r="E56">
        <f>COUNTIF('Entry Form'!D58:CY58,"&lt;10")</f>
        <v>0</v>
      </c>
      <c r="F56" t="e">
        <f t="shared" si="4"/>
        <v>#DIV/0!</v>
      </c>
      <c r="G56" t="e">
        <f>AVERAGEIFS('Entry Form'!D58:CY58,'Entry Form'!D58:CY58, "&gt;-1",'Entry Form'!D58:CY58,"&lt;6")</f>
        <v>#DIV/0!</v>
      </c>
      <c r="J56" s="406"/>
      <c r="K56" s="406"/>
    </row>
    <row r="57" spans="1:11" x14ac:dyDescent="0.35">
      <c r="A57" s="22">
        <v>5.3</v>
      </c>
      <c r="B57" s="34"/>
      <c r="C57" s="42" t="e">
        <f t="shared" si="0"/>
        <v>#DIV/0!</v>
      </c>
      <c r="D57">
        <f>COUNTIF('Entry Form'!D98:CZ98,"&gt;0")</f>
        <v>0</v>
      </c>
      <c r="E57">
        <f>COUNTIF('Entry Form'!D59:CY59,"&lt;10")</f>
        <v>0</v>
      </c>
      <c r="F57" t="e">
        <f t="shared" si="4"/>
        <v>#DIV/0!</v>
      </c>
      <c r="G57" t="e">
        <f>AVERAGEIFS('Entry Form'!D59:CY59,'Entry Form'!D59:CY59, "&gt;-1",'Entry Form'!D59:CY59,"&lt;6")</f>
        <v>#DIV/0!</v>
      </c>
      <c r="J57" s="406"/>
      <c r="K57" s="406"/>
    </row>
    <row r="58" spans="1:11" x14ac:dyDescent="0.35">
      <c r="A58" s="25">
        <v>5.4</v>
      </c>
      <c r="B58" s="37"/>
      <c r="C58" s="42" t="e">
        <f t="shared" si="0"/>
        <v>#DIV/0!</v>
      </c>
      <c r="D58">
        <f>COUNTIF('Entry Form'!D98:CZ98,"&gt;0")</f>
        <v>0</v>
      </c>
      <c r="E58">
        <f>COUNTIF('Entry Form'!D60:CY60,"&lt;10")</f>
        <v>0</v>
      </c>
      <c r="F58" t="e">
        <f t="shared" si="4"/>
        <v>#DIV/0!</v>
      </c>
      <c r="G58" t="e">
        <f>AVERAGEIFS('Entry Form'!D60:CY60,'Entry Form'!D60:CY60, "&gt;-1",'Entry Form'!D60:CY60,"&lt;6")</f>
        <v>#DIV/0!</v>
      </c>
      <c r="J58" s="406"/>
      <c r="K58" s="406"/>
    </row>
    <row r="59" spans="1:11" x14ac:dyDescent="0.35">
      <c r="A59" s="22">
        <v>5.5</v>
      </c>
      <c r="B59" s="34"/>
      <c r="C59" s="42" t="e">
        <f t="shared" si="0"/>
        <v>#DIV/0!</v>
      </c>
      <c r="D59">
        <f>COUNTIF('Entry Form'!D98:CZ98,"&gt;0")</f>
        <v>0</v>
      </c>
      <c r="E59">
        <f>COUNTIF('Entry Form'!D61:CY61,"&lt;10")</f>
        <v>0</v>
      </c>
      <c r="F59" t="e">
        <f t="shared" si="4"/>
        <v>#DIV/0!</v>
      </c>
      <c r="G59" t="e">
        <f>AVERAGEIFS('Entry Form'!D61:CY61,'Entry Form'!D61:CY61, "&gt;-1",'Entry Form'!D61:CY61,"&lt;6")</f>
        <v>#DIV/0!</v>
      </c>
      <c r="J59" s="406"/>
      <c r="K59" s="406"/>
    </row>
    <row r="60" spans="1:11" x14ac:dyDescent="0.35">
      <c r="A60" s="22">
        <v>5.6</v>
      </c>
      <c r="B60" s="34"/>
      <c r="C60" s="42" t="e">
        <f t="shared" si="0"/>
        <v>#DIV/0!</v>
      </c>
      <c r="D60">
        <f>COUNTIF('Entry Form'!D98:CZ98,"&gt;0")</f>
        <v>0</v>
      </c>
      <c r="E60">
        <f>COUNTIF('Entry Form'!D62:CY62,"&lt;10")</f>
        <v>0</v>
      </c>
      <c r="F60" t="e">
        <f t="shared" si="4"/>
        <v>#DIV/0!</v>
      </c>
      <c r="G60" t="e">
        <f>AVERAGEIFS('Entry Form'!D62:CY62,'Entry Form'!D62:CY62, "&gt;-1",'Entry Form'!D62:CY62,"&lt;6")</f>
        <v>#DIV/0!</v>
      </c>
      <c r="J60" s="406"/>
      <c r="K60" s="406"/>
    </row>
    <row r="61" spans="1:11" x14ac:dyDescent="0.35">
      <c r="A61" s="22">
        <v>5.7</v>
      </c>
      <c r="B61" s="34"/>
      <c r="C61" s="42" t="e">
        <f t="shared" si="0"/>
        <v>#DIV/0!</v>
      </c>
      <c r="D61">
        <f>COUNTIF('Entry Form'!D98:CZ98,"&gt;0")</f>
        <v>0</v>
      </c>
      <c r="E61">
        <f>COUNTIF('Entry Form'!D63:CY63,"&lt;10")</f>
        <v>0</v>
      </c>
      <c r="F61" t="e">
        <f t="shared" si="4"/>
        <v>#DIV/0!</v>
      </c>
      <c r="G61" t="e">
        <f>AVERAGEIFS('Entry Form'!D63:CY63,'Entry Form'!D63:CY63, "&gt;-1",'Entry Form'!D63:CY63,"&lt;6")</f>
        <v>#DIV/0!</v>
      </c>
      <c r="J61" s="406"/>
      <c r="K61" s="406"/>
    </row>
    <row r="62" spans="1:11" x14ac:dyDescent="0.35">
      <c r="A62" s="22">
        <v>5.8</v>
      </c>
      <c r="B62" s="34"/>
      <c r="C62" s="42" t="e">
        <f t="shared" si="0"/>
        <v>#DIV/0!</v>
      </c>
      <c r="D62">
        <f>COUNTIF('Entry Form'!D98:CZ98,"&gt;0")</f>
        <v>0</v>
      </c>
      <c r="E62">
        <f>COUNTIF('Entry Form'!D64:CY64,"&lt;10")</f>
        <v>0</v>
      </c>
      <c r="F62" t="e">
        <f t="shared" si="4"/>
        <v>#DIV/0!</v>
      </c>
      <c r="G62" t="e">
        <f>AVERAGEIFS('Entry Form'!D64:CY64,'Entry Form'!D64:CY64, "&gt;-1",'Entry Form'!D64:CY64,"&lt;6")</f>
        <v>#DIV/0!</v>
      </c>
      <c r="J62" s="406"/>
      <c r="K62" s="406"/>
    </row>
    <row r="63" spans="1:11" x14ac:dyDescent="0.35">
      <c r="A63" s="22">
        <v>5.9</v>
      </c>
      <c r="B63" s="34"/>
      <c r="C63" s="42" t="e">
        <f t="shared" si="0"/>
        <v>#DIV/0!</v>
      </c>
      <c r="D63">
        <f>COUNTIF('Entry Form'!D98:CZ98,"&gt;0")</f>
        <v>0</v>
      </c>
      <c r="E63">
        <f>COUNTIF('Entry Form'!D65:CY65,"&lt;10")</f>
        <v>0</v>
      </c>
      <c r="F63" t="e">
        <f t="shared" si="4"/>
        <v>#DIV/0!</v>
      </c>
      <c r="G63" t="e">
        <f>AVERAGEIFS('Entry Form'!D65:CY65,'Entry Form'!D65:CY65, "&gt;-1",'Entry Form'!D65:CY65,"&lt;6")</f>
        <v>#DIV/0!</v>
      </c>
      <c r="J63" s="406"/>
      <c r="K63" s="406"/>
    </row>
    <row r="64" spans="1:11" s="41" customFormat="1" x14ac:dyDescent="0.35">
      <c r="A64" s="57">
        <v>5.0999999999999996</v>
      </c>
      <c r="B64" s="52"/>
      <c r="C64" s="46" t="e">
        <f t="shared" si="0"/>
        <v>#DIV/0!</v>
      </c>
      <c r="D64" s="47">
        <f>COUNTIF('Entry Form'!D98:CZ98,"&gt;0")</f>
        <v>0</v>
      </c>
      <c r="E64" s="47">
        <f>COUNTIF('Entry Form'!D66:CY66,"&lt;10")</f>
        <v>0</v>
      </c>
      <c r="F64" s="47" t="e">
        <f t="shared" si="4"/>
        <v>#DIV/0!</v>
      </c>
      <c r="G64" s="47" t="e">
        <f>AVERAGEIFS('Entry Form'!D66:CY66,'Entry Form'!D66:CY66, "&gt;-1",'Entry Form'!D66:CY66,"&lt;11")</f>
        <v>#DIV/0!</v>
      </c>
      <c r="J64" s="407"/>
      <c r="K64" s="407"/>
    </row>
    <row r="65" spans="1:11" x14ac:dyDescent="0.35">
      <c r="A65" s="22">
        <v>6.1</v>
      </c>
      <c r="B65" s="34"/>
      <c r="C65" s="42" t="e">
        <f t="shared" si="0"/>
        <v>#DIV/0!</v>
      </c>
      <c r="D65">
        <f>COUNTIF('Entry Form'!D98:CZ98,"&gt;0")</f>
        <v>0</v>
      </c>
      <c r="E65">
        <f>COUNTIF('Entry Form'!D67:CY67,"&lt;10")</f>
        <v>0</v>
      </c>
      <c r="F65" t="e">
        <f t="shared" si="4"/>
        <v>#DIV/0!</v>
      </c>
      <c r="G65" t="e">
        <f>AVERAGEIFS('Entry Form'!D67:CY67,'Entry Form'!D67:CY67, "&gt;-1",'Entry Form'!D67:CY67,"&lt;6")</f>
        <v>#DIV/0!</v>
      </c>
      <c r="J65" s="406"/>
      <c r="K65" s="406"/>
    </row>
    <row r="66" spans="1:11" x14ac:dyDescent="0.35">
      <c r="A66" s="22">
        <v>6.2</v>
      </c>
      <c r="B66" s="34"/>
      <c r="C66" s="42" t="e">
        <f t="shared" si="0"/>
        <v>#DIV/0!</v>
      </c>
      <c r="D66">
        <f>COUNTIF('Entry Form'!D98:CZ98,"&gt;0")</f>
        <v>0</v>
      </c>
      <c r="E66">
        <f>COUNTIF('Entry Form'!D68:CY68,"&lt;10")</f>
        <v>0</v>
      </c>
      <c r="F66" t="e">
        <f t="shared" si="4"/>
        <v>#DIV/0!</v>
      </c>
      <c r="G66" t="e">
        <f>AVERAGEIFS('Entry Form'!D68:CY68,'Entry Form'!D68:CY68, "&gt;-1",'Entry Form'!D68:CY68,"&lt;6")</f>
        <v>#DIV/0!</v>
      </c>
      <c r="J66" s="406"/>
      <c r="K66" s="406"/>
    </row>
    <row r="67" spans="1:11" x14ac:dyDescent="0.35">
      <c r="A67" s="22">
        <v>6.3</v>
      </c>
      <c r="B67" s="34"/>
      <c r="C67" s="42" t="e">
        <f t="shared" ref="C67:C85" si="5">G67*E67</f>
        <v>#DIV/0!</v>
      </c>
      <c r="D67">
        <f>COUNTIF('Entry Form'!D98:CZ98,"&gt;0")</f>
        <v>0</v>
      </c>
      <c r="E67">
        <f>COUNTIF('Entry Form'!D69:CY69,"&lt;10")</f>
        <v>0</v>
      </c>
      <c r="F67" t="e">
        <f t="shared" si="4"/>
        <v>#DIV/0!</v>
      </c>
      <c r="G67" t="e">
        <f>AVERAGEIFS('Entry Form'!D69:CY69,'Entry Form'!D69:CY69, "&gt;-1",'Entry Form'!D69:CY69,"&lt;6")</f>
        <v>#DIV/0!</v>
      </c>
      <c r="J67" s="406"/>
      <c r="K67" s="406"/>
    </row>
    <row r="68" spans="1:11" x14ac:dyDescent="0.35">
      <c r="A68" s="22">
        <v>6.4</v>
      </c>
      <c r="B68" s="34"/>
      <c r="C68" s="42" t="e">
        <f t="shared" si="5"/>
        <v>#DIV/0!</v>
      </c>
      <c r="D68">
        <f>COUNTIF('Entry Form'!D98:CZ98,"&gt;0")</f>
        <v>0</v>
      </c>
      <c r="E68">
        <f>COUNTIF('Entry Form'!D70:CY70,"&lt;10")</f>
        <v>0</v>
      </c>
      <c r="F68" t="e">
        <f t="shared" si="4"/>
        <v>#DIV/0!</v>
      </c>
      <c r="G68" t="e">
        <f>AVERAGEIFS('Entry Form'!D70:CY70,'Entry Form'!D70:CY70, "&gt;-1",'Entry Form'!D70:CY70,"&lt;6")</f>
        <v>#DIV/0!</v>
      </c>
      <c r="J68" s="406"/>
      <c r="K68" s="406"/>
    </row>
    <row r="69" spans="1:11" x14ac:dyDescent="0.35">
      <c r="A69" s="22">
        <v>6.5</v>
      </c>
      <c r="B69" s="34"/>
      <c r="C69" s="42" t="e">
        <f t="shared" si="5"/>
        <v>#DIV/0!</v>
      </c>
      <c r="D69">
        <f>COUNTIF('Entry Form'!D98:CZ98,"&gt;0")</f>
        <v>0</v>
      </c>
      <c r="E69">
        <f>COUNTIF('Entry Form'!D71:CY71,"&lt;10")</f>
        <v>0</v>
      </c>
      <c r="F69" t="e">
        <f t="shared" si="4"/>
        <v>#DIV/0!</v>
      </c>
      <c r="G69" t="e">
        <f>AVERAGEIFS('Entry Form'!D71:CY71,'Entry Form'!D71:CY71, "&gt;-1",'Entry Form'!D71:CY71,"&lt;6")</f>
        <v>#DIV/0!</v>
      </c>
      <c r="J69" s="406"/>
      <c r="K69" s="406"/>
    </row>
    <row r="70" spans="1:11" x14ac:dyDescent="0.35">
      <c r="A70" s="22">
        <v>6.6</v>
      </c>
      <c r="B70" s="34"/>
      <c r="C70" s="42" t="e">
        <f t="shared" si="5"/>
        <v>#DIV/0!</v>
      </c>
      <c r="D70">
        <f>COUNTIF('Entry Form'!D98:CZ98,"&gt;0")</f>
        <v>0</v>
      </c>
      <c r="E70">
        <f>COUNTIF('Entry Form'!D72:CY72,"&lt;10")</f>
        <v>0</v>
      </c>
      <c r="F70" t="e">
        <f t="shared" si="4"/>
        <v>#DIV/0!</v>
      </c>
      <c r="G70" t="e">
        <f>AVERAGEIFS('Entry Form'!D72:CY72,'Entry Form'!D72:CY72, "&gt;-1",'Entry Form'!D72:CY72,"&lt;6")</f>
        <v>#DIV/0!</v>
      </c>
      <c r="J70" s="406"/>
      <c r="K70" s="406"/>
    </row>
    <row r="71" spans="1:11" x14ac:dyDescent="0.35">
      <c r="A71" s="22">
        <v>6.7</v>
      </c>
      <c r="B71" s="34"/>
      <c r="C71" s="42" t="e">
        <f t="shared" si="5"/>
        <v>#DIV/0!</v>
      </c>
      <c r="D71">
        <f>COUNTIF('Entry Form'!D98:CZ98,"&gt;0")</f>
        <v>0</v>
      </c>
      <c r="E71">
        <f>COUNTIF('Entry Form'!D73:CY73,"&lt;10")</f>
        <v>0</v>
      </c>
      <c r="F71" t="e">
        <f t="shared" si="4"/>
        <v>#DIV/0!</v>
      </c>
      <c r="G71" t="e">
        <f>AVERAGEIFS('Entry Form'!D73:CY73,'Entry Form'!D73:CY73, "&gt;-1",'Entry Form'!D73:CY73,"&lt;6")</f>
        <v>#DIV/0!</v>
      </c>
      <c r="J71" s="406"/>
      <c r="K71" s="406"/>
    </row>
    <row r="72" spans="1:11" x14ac:dyDescent="0.35">
      <c r="A72" s="22">
        <v>6.8</v>
      </c>
      <c r="B72" s="34"/>
      <c r="C72" s="42" t="e">
        <f t="shared" si="5"/>
        <v>#DIV/0!</v>
      </c>
      <c r="D72">
        <f>COUNTIF('Entry Form'!D98:CZ98,"&gt;0")</f>
        <v>0</v>
      </c>
      <c r="E72">
        <f>COUNTIF('Entry Form'!D74:CY74,"&lt;10")</f>
        <v>0</v>
      </c>
      <c r="F72" t="e">
        <f t="shared" si="4"/>
        <v>#DIV/0!</v>
      </c>
      <c r="G72" t="e">
        <f>AVERAGEIFS('Entry Form'!D74:CY74,'Entry Form'!D74:CY74, "&gt;-1",'Entry Form'!D74:CY74,"&lt;6")</f>
        <v>#DIV/0!</v>
      </c>
      <c r="J72" s="406"/>
      <c r="K72" s="406"/>
    </row>
    <row r="73" spans="1:11" x14ac:dyDescent="0.35">
      <c r="A73" s="22">
        <v>6.9</v>
      </c>
      <c r="B73" s="34"/>
      <c r="C73" s="42" t="e">
        <f t="shared" si="5"/>
        <v>#DIV/0!</v>
      </c>
      <c r="D73">
        <f>COUNTIF('Entry Form'!D98:CZ98,"&gt;0")</f>
        <v>0</v>
      </c>
      <c r="E73">
        <f>COUNTIF('Entry Form'!D75:CY75,"&lt;10")</f>
        <v>0</v>
      </c>
      <c r="F73" t="e">
        <f t="shared" si="4"/>
        <v>#DIV/0!</v>
      </c>
      <c r="G73" t="e">
        <f>AVERAGEIFS('Entry Form'!D75:CY75,'Entry Form'!D75:CY75, "&gt;-1",'Entry Form'!D75:CY75,"&lt;6")</f>
        <v>#DIV/0!</v>
      </c>
      <c r="J73" s="406"/>
      <c r="K73" s="406"/>
    </row>
    <row r="74" spans="1:11" x14ac:dyDescent="0.35">
      <c r="A74" s="23" t="s">
        <v>102</v>
      </c>
      <c r="B74" s="35"/>
      <c r="C74" s="42" t="e">
        <f t="shared" si="5"/>
        <v>#DIV/0!</v>
      </c>
      <c r="D74">
        <f>COUNTIF('Entry Form'!D98:CZ98,"&gt;0")</f>
        <v>0</v>
      </c>
      <c r="E74">
        <f>COUNTIF('Entry Form'!D76:CY76,"&lt;10")</f>
        <v>0</v>
      </c>
      <c r="F74" t="e">
        <f t="shared" si="4"/>
        <v>#DIV/0!</v>
      </c>
      <c r="G74" t="e">
        <f>AVERAGEIFS('Entry Form'!D76:CY76,'Entry Form'!D76:CY76, "&gt;-1",'Entry Form'!D76:CY76,"&lt;6")</f>
        <v>#DIV/0!</v>
      </c>
      <c r="J74" s="406"/>
      <c r="K74" s="406"/>
    </row>
    <row r="75" spans="1:11" x14ac:dyDescent="0.35">
      <c r="A75" s="23" t="s">
        <v>104</v>
      </c>
      <c r="B75" s="35"/>
      <c r="C75" s="42" t="e">
        <f t="shared" si="5"/>
        <v>#DIV/0!</v>
      </c>
      <c r="D75">
        <f>COUNTIF('Entry Form'!D98:CZ98,"&gt;0")</f>
        <v>0</v>
      </c>
      <c r="E75">
        <f>COUNTIF('Entry Form'!D77:CY77,"&lt;10")</f>
        <v>0</v>
      </c>
      <c r="F75" t="e">
        <f t="shared" si="4"/>
        <v>#DIV/0!</v>
      </c>
      <c r="G75" t="e">
        <f>AVERAGEIFS('Entry Form'!D77:CY77,'Entry Form'!D77:CY77, "&gt;-1",'Entry Form'!D77:CY77,"&lt;6")</f>
        <v>#DIV/0!</v>
      </c>
      <c r="J75" s="406"/>
      <c r="K75" s="406"/>
    </row>
    <row r="76" spans="1:11" s="41" customFormat="1" x14ac:dyDescent="0.35">
      <c r="A76" s="48" t="s">
        <v>107</v>
      </c>
      <c r="B76" s="49"/>
      <c r="C76" s="46" t="e">
        <f t="shared" si="5"/>
        <v>#DIV/0!</v>
      </c>
      <c r="D76" s="47">
        <f>COUNTIF('Entry Form'!D98:CZ98,"&gt;0")</f>
        <v>0</v>
      </c>
      <c r="E76" s="47">
        <f>COUNTIF('Entry Form'!D78:CY78,"&lt;10")</f>
        <v>0</v>
      </c>
      <c r="F76" s="47" t="e">
        <f t="shared" si="4"/>
        <v>#DIV/0!</v>
      </c>
      <c r="G76" s="47" t="e">
        <f>AVERAGEIFS('Entry Form'!D78:CY78,'Entry Form'!D78:CY78, "&gt;-1",'Entry Form'!D78:CY78,"&lt;11")</f>
        <v>#DIV/0!</v>
      </c>
      <c r="J76" s="407"/>
      <c r="K76" s="407"/>
    </row>
    <row r="77" spans="1:11" x14ac:dyDescent="0.35">
      <c r="A77" s="26">
        <v>7.1</v>
      </c>
      <c r="B77" s="34"/>
      <c r="C77" s="42" t="e">
        <f t="shared" si="5"/>
        <v>#DIV/0!</v>
      </c>
      <c r="D77">
        <f>COUNTIF('Entry Form'!D98:CZ98,"&gt;0")</f>
        <v>0</v>
      </c>
      <c r="E77">
        <f>COUNTIF('Entry Form'!D79:CY79,"&lt;10")</f>
        <v>0</v>
      </c>
      <c r="F77" t="e">
        <f t="shared" si="4"/>
        <v>#DIV/0!</v>
      </c>
      <c r="G77" t="e">
        <f>AVERAGEIFS('Entry Form'!D79:CY79,'Entry Form'!D79:CY79, "&gt;-1",'Entry Form'!D79:CY79,"&lt;6")</f>
        <v>#DIV/0!</v>
      </c>
      <c r="J77" s="406"/>
      <c r="K77" s="406"/>
    </row>
    <row r="78" spans="1:11" x14ac:dyDescent="0.35">
      <c r="A78" s="26">
        <v>7.2</v>
      </c>
      <c r="B78" s="34"/>
      <c r="C78" s="42" t="e">
        <f t="shared" si="5"/>
        <v>#DIV/0!</v>
      </c>
      <c r="D78">
        <f>COUNTIF('Entry Form'!D98:CZ98,"&gt;0")</f>
        <v>0</v>
      </c>
      <c r="E78">
        <f>COUNTIF('Entry Form'!D80:CY80,"&lt;10")</f>
        <v>0</v>
      </c>
      <c r="F78" t="e">
        <f t="shared" si="4"/>
        <v>#DIV/0!</v>
      </c>
      <c r="G78" t="e">
        <f>AVERAGEIFS('Entry Form'!D80:CY80,'Entry Form'!D80:CY80, "&gt;-1",'Entry Form'!D80:CY80,"&lt;6")</f>
        <v>#DIV/0!</v>
      </c>
      <c r="J78" s="406"/>
      <c r="K78" s="406"/>
    </row>
    <row r="79" spans="1:11" x14ac:dyDescent="0.35">
      <c r="A79" s="26">
        <v>7.3</v>
      </c>
      <c r="B79" s="34"/>
      <c r="C79" s="42" t="e">
        <f t="shared" si="5"/>
        <v>#DIV/0!</v>
      </c>
      <c r="D79">
        <f>COUNTIF('Entry Form'!D98:CZ98,"&gt;0")</f>
        <v>0</v>
      </c>
      <c r="E79">
        <f>COUNTIF('Entry Form'!D81:CY81,"&lt;10")</f>
        <v>0</v>
      </c>
      <c r="F79" t="e">
        <f t="shared" si="4"/>
        <v>#DIV/0!</v>
      </c>
      <c r="G79" t="e">
        <f>AVERAGEIFS('Entry Form'!D81:CY81,'Entry Form'!D81:CY81, "&gt;-1",'Entry Form'!D81:CY81,"&lt;6")</f>
        <v>#DIV/0!</v>
      </c>
      <c r="J79" s="406"/>
      <c r="K79" s="406"/>
    </row>
    <row r="80" spans="1:11" x14ac:dyDescent="0.35">
      <c r="A80" s="26">
        <v>7.4</v>
      </c>
      <c r="B80" s="34"/>
      <c r="C80" s="42" t="e">
        <f t="shared" si="5"/>
        <v>#DIV/0!</v>
      </c>
      <c r="D80">
        <f>COUNTIF('Entry Form'!D98:CZ98,"&gt;0")</f>
        <v>0</v>
      </c>
      <c r="E80">
        <f>COUNTIF('Entry Form'!D82:CY82,"&lt;10")</f>
        <v>0</v>
      </c>
      <c r="F80" t="e">
        <f t="shared" si="4"/>
        <v>#DIV/0!</v>
      </c>
      <c r="G80" t="e">
        <f>AVERAGEIFS('Entry Form'!D82:CY82,'Entry Form'!D82:CY82, "&gt;-1",'Entry Form'!D82:CY82,"&lt;6")</f>
        <v>#DIV/0!</v>
      </c>
      <c r="J80" s="406"/>
      <c r="K80" s="406"/>
    </row>
    <row r="81" spans="1:11" x14ac:dyDescent="0.35">
      <c r="A81" s="26">
        <v>7.5</v>
      </c>
      <c r="B81" s="34"/>
      <c r="C81" s="42" t="e">
        <f t="shared" si="5"/>
        <v>#DIV/0!</v>
      </c>
      <c r="D81">
        <f>COUNTIF('Entry Form'!D98:CZ98,"&gt;0")</f>
        <v>0</v>
      </c>
      <c r="E81">
        <f>COUNTIF('Entry Form'!D83:CY83,"&lt;10")</f>
        <v>0</v>
      </c>
      <c r="F81" t="e">
        <f t="shared" si="4"/>
        <v>#DIV/0!</v>
      </c>
      <c r="G81" t="e">
        <f>AVERAGEIFS('Entry Form'!D83:CY83,'Entry Form'!D83:CY83, "&gt;-1",'Entry Form'!D83:CY83,"&lt;6")</f>
        <v>#DIV/0!</v>
      </c>
      <c r="J81" s="406"/>
      <c r="K81" s="406"/>
    </row>
    <row r="82" spans="1:11" x14ac:dyDescent="0.35">
      <c r="A82" s="26">
        <v>7.6</v>
      </c>
      <c r="B82" s="34"/>
      <c r="C82" s="42" t="e">
        <f t="shared" si="5"/>
        <v>#DIV/0!</v>
      </c>
      <c r="D82">
        <f>COUNTIF('Entry Form'!D98:CZ98,"&gt;0")</f>
        <v>0</v>
      </c>
      <c r="E82">
        <f>COUNTIF('Entry Form'!D84:CY84,"&lt;10")</f>
        <v>0</v>
      </c>
      <c r="F82" t="e">
        <f t="shared" si="4"/>
        <v>#DIV/0!</v>
      </c>
      <c r="G82" t="e">
        <f>AVERAGEIFS('Entry Form'!D84:CY84,'Entry Form'!D84:CY84, "&gt;-1",'Entry Form'!D84:CY84,"&lt;6")</f>
        <v>#DIV/0!</v>
      </c>
      <c r="J82" s="406"/>
      <c r="K82" s="406"/>
    </row>
    <row r="83" spans="1:11" x14ac:dyDescent="0.35">
      <c r="A83" s="26">
        <v>7.7</v>
      </c>
      <c r="B83" s="34"/>
      <c r="C83" s="42" t="e">
        <f t="shared" si="5"/>
        <v>#DIV/0!</v>
      </c>
      <c r="D83">
        <f>COUNTIF('Entry Form'!D98:CZ98,"&gt;0")</f>
        <v>0</v>
      </c>
      <c r="E83">
        <f>COUNTIF('Entry Form'!D85:CY85,"&lt;10")</f>
        <v>0</v>
      </c>
      <c r="F83" t="e">
        <f t="shared" si="4"/>
        <v>#DIV/0!</v>
      </c>
      <c r="G83" t="e">
        <f>AVERAGEIFS('Entry Form'!D85:CY85,'Entry Form'!D85:CY85, "&gt;-1",'Entry Form'!D85:CY85,"&lt;6")</f>
        <v>#DIV/0!</v>
      </c>
      <c r="J83" s="406"/>
      <c r="K83" s="406"/>
    </row>
    <row r="84" spans="1:11" x14ac:dyDescent="0.35">
      <c r="A84" s="26">
        <v>7.8</v>
      </c>
      <c r="B84" s="34"/>
      <c r="C84" s="42" t="e">
        <f t="shared" si="5"/>
        <v>#DIV/0!</v>
      </c>
      <c r="D84">
        <f>COUNTIF('Entry Form'!D98:CZ98,"&gt;0")</f>
        <v>0</v>
      </c>
      <c r="E84">
        <f>COUNTIF('Entry Form'!D86:CY86,"&lt;10")</f>
        <v>0</v>
      </c>
      <c r="F84" t="e">
        <f t="shared" si="4"/>
        <v>#DIV/0!</v>
      </c>
      <c r="G84" t="e">
        <f>AVERAGEIFS('Entry Form'!D86:CY86,'Entry Form'!D86:CY86, "&gt;-1",'Entry Form'!D86:CY86,"&lt;6")</f>
        <v>#DIV/0!</v>
      </c>
      <c r="J84" s="406"/>
      <c r="K84" s="406"/>
    </row>
    <row r="85" spans="1:11" s="41" customFormat="1" x14ac:dyDescent="0.35">
      <c r="A85" s="48" t="s">
        <v>121</v>
      </c>
      <c r="B85" s="49"/>
      <c r="C85" s="46" t="e">
        <f t="shared" si="5"/>
        <v>#DIV/0!</v>
      </c>
      <c r="D85" s="47">
        <f>COUNTIF('Entry Form'!D98:CZ98,"&gt;0")</f>
        <v>0</v>
      </c>
      <c r="E85" s="47">
        <f>COUNTIF('Entry Form'!D87:CY87,"&lt;10")</f>
        <v>0</v>
      </c>
      <c r="F85" s="47" t="e">
        <f t="shared" si="4"/>
        <v>#DIV/0!</v>
      </c>
      <c r="G85" s="47" t="e">
        <f>AVERAGEIFS('Entry Form'!D87:CY87,'Entry Form'!D87:CY87, "&gt;-1",'Entry Form'!D87:CY87,"&lt;11")</f>
        <v>#DIV/0!</v>
      </c>
      <c r="J85" s="407"/>
      <c r="K85" s="407"/>
    </row>
  </sheetData>
  <sheetProtection selectLockedCells="1" selectUnlockedCells="1"/>
  <mergeCells count="85">
    <mergeCell ref="A1:B1"/>
    <mergeCell ref="J11:K11"/>
    <mergeCell ref="J2:K2"/>
    <mergeCell ref="J3:K3"/>
    <mergeCell ref="J4:K4"/>
    <mergeCell ref="J5:K5"/>
    <mergeCell ref="J6:K6"/>
    <mergeCell ref="J7:K7"/>
    <mergeCell ref="J8:K8"/>
    <mergeCell ref="J9:K9"/>
    <mergeCell ref="J10:K10"/>
    <mergeCell ref="J23:K23"/>
    <mergeCell ref="J12:K12"/>
    <mergeCell ref="J13:K13"/>
    <mergeCell ref="J14:K14"/>
    <mergeCell ref="J15:K15"/>
    <mergeCell ref="J16:K16"/>
    <mergeCell ref="J17:K17"/>
    <mergeCell ref="J18:K18"/>
    <mergeCell ref="J19:K19"/>
    <mergeCell ref="J20:K20"/>
    <mergeCell ref="J21:K21"/>
    <mergeCell ref="J22:K22"/>
    <mergeCell ref="J35:K35"/>
    <mergeCell ref="J24:K24"/>
    <mergeCell ref="J25:K25"/>
    <mergeCell ref="J26:K26"/>
    <mergeCell ref="J27:K27"/>
    <mergeCell ref="J28:K28"/>
    <mergeCell ref="J29:K29"/>
    <mergeCell ref="J30:K30"/>
    <mergeCell ref="J31:K31"/>
    <mergeCell ref="J32:K32"/>
    <mergeCell ref="J33:K33"/>
    <mergeCell ref="J34:K34"/>
    <mergeCell ref="J47:K47"/>
    <mergeCell ref="J36:K36"/>
    <mergeCell ref="J37:K37"/>
    <mergeCell ref="J38:K38"/>
    <mergeCell ref="J39:K39"/>
    <mergeCell ref="J40:K40"/>
    <mergeCell ref="J41:K41"/>
    <mergeCell ref="J42:K42"/>
    <mergeCell ref="J43:K43"/>
    <mergeCell ref="J44:K44"/>
    <mergeCell ref="J45:K45"/>
    <mergeCell ref="J46:K46"/>
    <mergeCell ref="J59:K59"/>
    <mergeCell ref="J48:K48"/>
    <mergeCell ref="J49:K49"/>
    <mergeCell ref="J50:K50"/>
    <mergeCell ref="J51:K51"/>
    <mergeCell ref="J52:K52"/>
    <mergeCell ref="J53:K53"/>
    <mergeCell ref="J54:K54"/>
    <mergeCell ref="J55:K55"/>
    <mergeCell ref="J56:K56"/>
    <mergeCell ref="J57:K57"/>
    <mergeCell ref="J58:K58"/>
    <mergeCell ref="J60:K60"/>
    <mergeCell ref="J61:K61"/>
    <mergeCell ref="J62:K62"/>
    <mergeCell ref="J63:K63"/>
    <mergeCell ref="J64:K64"/>
    <mergeCell ref="J65:K65"/>
    <mergeCell ref="J66:K66"/>
    <mergeCell ref="J67:K67"/>
    <mergeCell ref="J68:K68"/>
    <mergeCell ref="J69:K69"/>
    <mergeCell ref="J70:K70"/>
    <mergeCell ref="J75:K75"/>
    <mergeCell ref="J76:K76"/>
    <mergeCell ref="J84:K84"/>
    <mergeCell ref="J85:K85"/>
    <mergeCell ref="J78:K78"/>
    <mergeCell ref="J79:K79"/>
    <mergeCell ref="J80:K80"/>
    <mergeCell ref="J81:K81"/>
    <mergeCell ref="J82:K82"/>
    <mergeCell ref="J83:K83"/>
    <mergeCell ref="J77:K77"/>
    <mergeCell ref="J72:K72"/>
    <mergeCell ref="J73:K73"/>
    <mergeCell ref="J74:K74"/>
    <mergeCell ref="J71:K7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K87"/>
  <sheetViews>
    <sheetView workbookViewId="0">
      <pane ySplit="2" topLeftCell="A3" activePane="bottomLeft" state="frozen"/>
      <selection pane="bottomLeft" activeCell="A3" sqref="A3"/>
    </sheetView>
  </sheetViews>
  <sheetFormatPr defaultColWidth="8.81640625" defaultRowHeight="14.5" x14ac:dyDescent="0.35"/>
  <cols>
    <col min="1" max="1" width="8.54296875" style="70"/>
    <col min="2" max="2" width="15" customWidth="1"/>
    <col min="3" max="4" width="17.453125" customWidth="1"/>
    <col min="5" max="5" width="9.453125" bestFit="1" customWidth="1"/>
    <col min="6" max="6" width="20.81640625" customWidth="1"/>
    <col min="7" max="7" width="10.54296875" customWidth="1"/>
    <col min="8" max="8" width="13.54296875" customWidth="1"/>
    <col min="9" max="9" width="9.453125" bestFit="1" customWidth="1"/>
    <col min="10" max="10" width="11.81640625" bestFit="1" customWidth="1"/>
    <col min="11" max="11" width="9.453125" bestFit="1" customWidth="1"/>
    <col min="12" max="12" width="14.453125" customWidth="1"/>
    <col min="13" max="13" width="14.1796875" customWidth="1"/>
    <col min="14" max="14" width="9.453125" bestFit="1" customWidth="1"/>
    <col min="15" max="15" width="14.54296875" customWidth="1"/>
    <col min="16" max="16" width="12.1796875" customWidth="1"/>
    <col min="17" max="17" width="9.453125" bestFit="1" customWidth="1"/>
    <col min="18" max="18" width="14.1796875" customWidth="1"/>
    <col min="19" max="19" width="12.453125" customWidth="1"/>
    <col min="20" max="20" width="10.1796875" customWidth="1"/>
    <col min="21" max="21" width="12.453125" customWidth="1"/>
    <col min="22" max="22" width="12.81640625" customWidth="1"/>
    <col min="23" max="24" width="11.81640625" customWidth="1"/>
    <col min="25" max="25" width="15.453125" customWidth="1"/>
    <col min="26" max="26" width="13.81640625" customWidth="1"/>
    <col min="27" max="28" width="12.54296875" customWidth="1"/>
    <col min="29" max="29" width="11.453125" customWidth="1"/>
    <col min="30" max="30" width="13.54296875" customWidth="1"/>
    <col min="31" max="31" width="12.453125" customWidth="1"/>
    <col min="32" max="32" width="11.1796875" customWidth="1"/>
    <col min="33" max="33" width="12" customWidth="1"/>
    <col min="34" max="34" width="12.453125" customWidth="1"/>
    <col min="35" max="35" width="11.1796875" customWidth="1"/>
    <col min="36" max="36" width="12" customWidth="1"/>
    <col min="37" max="37" width="12.453125" customWidth="1"/>
  </cols>
  <sheetData>
    <row r="1" spans="1:37" s="17" customFormat="1" ht="58.5" customHeight="1" x14ac:dyDescent="0.35">
      <c r="A1" s="65"/>
      <c r="B1" s="411" t="s">
        <v>126</v>
      </c>
      <c r="C1" s="411" t="s">
        <v>252</v>
      </c>
      <c r="D1" s="93"/>
      <c r="E1" s="410" t="s">
        <v>133</v>
      </c>
      <c r="F1" s="410"/>
      <c r="G1" s="410"/>
      <c r="H1" s="410"/>
      <c r="I1" s="410" t="s">
        <v>134</v>
      </c>
      <c r="J1" s="410"/>
      <c r="K1" s="412">
        <v>1</v>
      </c>
      <c r="L1" s="412"/>
      <c r="M1" s="412"/>
      <c r="N1" s="412">
        <v>2</v>
      </c>
      <c r="O1" s="412"/>
      <c r="P1" s="412"/>
      <c r="Q1" s="412">
        <v>3</v>
      </c>
      <c r="R1" s="412"/>
      <c r="S1" s="412"/>
      <c r="T1" s="412">
        <v>4</v>
      </c>
      <c r="U1" s="412"/>
      <c r="V1" s="412"/>
      <c r="W1" s="412">
        <v>5</v>
      </c>
      <c r="X1" s="412"/>
      <c r="Y1" s="412"/>
      <c r="Z1" s="410">
        <v>6</v>
      </c>
      <c r="AA1" s="410"/>
      <c r="AB1" s="410"/>
      <c r="AC1" s="410">
        <v>8</v>
      </c>
      <c r="AD1" s="410"/>
      <c r="AE1" s="410"/>
      <c r="AF1" s="410">
        <v>10</v>
      </c>
      <c r="AG1" s="410"/>
      <c r="AH1" s="410"/>
      <c r="AI1" s="410">
        <v>99</v>
      </c>
      <c r="AJ1" s="410"/>
      <c r="AK1" s="410"/>
    </row>
    <row r="2" spans="1:37" s="17" customFormat="1" ht="72.5" x14ac:dyDescent="0.35">
      <c r="A2" s="65"/>
      <c r="B2" s="411"/>
      <c r="C2" s="411"/>
      <c r="D2" s="93" t="s">
        <v>251</v>
      </c>
      <c r="E2" s="39" t="s">
        <v>128</v>
      </c>
      <c r="F2" s="38" t="s">
        <v>135</v>
      </c>
      <c r="G2" s="410" t="s">
        <v>131</v>
      </c>
      <c r="H2" s="410"/>
      <c r="I2" s="39" t="s">
        <v>128</v>
      </c>
      <c r="J2" s="39" t="s">
        <v>127</v>
      </c>
      <c r="K2" s="39" t="s">
        <v>128</v>
      </c>
      <c r="L2" s="39" t="s">
        <v>129</v>
      </c>
      <c r="M2" s="39" t="s">
        <v>130</v>
      </c>
      <c r="N2" s="39" t="s">
        <v>128</v>
      </c>
      <c r="O2" s="39" t="s">
        <v>129</v>
      </c>
      <c r="P2" s="39" t="s">
        <v>130</v>
      </c>
      <c r="Q2" s="39" t="s">
        <v>128</v>
      </c>
      <c r="R2" s="39" t="s">
        <v>129</v>
      </c>
      <c r="S2" s="39" t="s">
        <v>130</v>
      </c>
      <c r="T2" s="39" t="s">
        <v>128</v>
      </c>
      <c r="U2" s="39" t="s">
        <v>129</v>
      </c>
      <c r="V2" s="39" t="s">
        <v>130</v>
      </c>
      <c r="W2" s="39" t="s">
        <v>128</v>
      </c>
      <c r="X2" s="39" t="s">
        <v>129</v>
      </c>
      <c r="Y2" s="39" t="s">
        <v>130</v>
      </c>
      <c r="Z2" s="39" t="s">
        <v>128</v>
      </c>
      <c r="AA2" s="39" t="s">
        <v>129</v>
      </c>
      <c r="AB2" s="39" t="s">
        <v>130</v>
      </c>
      <c r="AC2" s="39" t="s">
        <v>128</v>
      </c>
      <c r="AD2" s="39" t="s">
        <v>129</v>
      </c>
      <c r="AE2" s="39" t="s">
        <v>130</v>
      </c>
      <c r="AF2" s="39" t="s">
        <v>128</v>
      </c>
      <c r="AG2" s="39" t="s">
        <v>129</v>
      </c>
      <c r="AH2" s="39" t="s">
        <v>130</v>
      </c>
      <c r="AI2" s="40" t="s">
        <v>128</v>
      </c>
      <c r="AJ2" s="40" t="s">
        <v>129</v>
      </c>
      <c r="AK2" s="40" t="s">
        <v>130</v>
      </c>
    </row>
    <row r="3" spans="1:37" x14ac:dyDescent="0.35">
      <c r="A3" s="64">
        <v>1.1000000000000001</v>
      </c>
      <c r="B3">
        <f>COUNTIF('Entry Form'!D98:CZ98,"&gt;0")</f>
        <v>0</v>
      </c>
      <c r="C3">
        <f>COUNTIF('Entry Form'!D4:CY4,"&lt;100")</f>
        <v>0</v>
      </c>
      <c r="D3">
        <f t="shared" ref="D3:D34" si="0">C3-AI3</f>
        <v>0</v>
      </c>
      <c r="E3">
        <f>COUNTIF('Entry Form'!D4:CY4,"=0")</f>
        <v>0</v>
      </c>
      <c r="F3" t="e">
        <f t="shared" ref="F3:F34" si="1">E3/B3</f>
        <v>#DIV/0!</v>
      </c>
      <c r="G3" s="406" t="e">
        <f t="shared" ref="G3:G34" si="2">E3/C3</f>
        <v>#DIV/0!</v>
      </c>
      <c r="H3" s="406"/>
      <c r="I3">
        <f t="shared" ref="I3:I34" si="3">E3+(B3-C3)</f>
        <v>0</v>
      </c>
      <c r="J3" t="e">
        <f t="shared" ref="J3:J34" si="4">I3/B3</f>
        <v>#DIV/0!</v>
      </c>
      <c r="K3">
        <f>COUNTIF('Entry Form'!D4:CY4,"=1")</f>
        <v>0</v>
      </c>
      <c r="L3" t="e">
        <f t="shared" ref="L3:L34" si="5">K3/B3</f>
        <v>#DIV/0!</v>
      </c>
      <c r="M3" t="e">
        <f>K3/D3</f>
        <v>#DIV/0!</v>
      </c>
      <c r="N3">
        <f>COUNTIF('Entry Form'!D4:CY4,"=2")</f>
        <v>0</v>
      </c>
      <c r="O3" t="e">
        <f t="shared" ref="O3:O34" si="6">N3/B3</f>
        <v>#DIV/0!</v>
      </c>
      <c r="P3" t="e">
        <f t="shared" ref="P3:P34" si="7">N3/D3</f>
        <v>#DIV/0!</v>
      </c>
      <c r="Q3">
        <f>COUNTIF('Entry Form'!D4:CY4,"=3")</f>
        <v>0</v>
      </c>
      <c r="R3" t="e">
        <f t="shared" ref="R3:R34" si="8">Q3/B3</f>
        <v>#DIV/0!</v>
      </c>
      <c r="S3" t="e">
        <f t="shared" ref="S3:S34" si="9">Q3/D3</f>
        <v>#DIV/0!</v>
      </c>
      <c r="T3">
        <f>COUNTIF('Entry Form'!D4:CY4,"=4")</f>
        <v>0</v>
      </c>
      <c r="U3" t="e">
        <f t="shared" ref="U3:U34" si="10">T3/B3</f>
        <v>#DIV/0!</v>
      </c>
      <c r="V3" t="e">
        <f>T3/D3</f>
        <v>#DIV/0!</v>
      </c>
      <c r="W3">
        <f>COUNTIF('Entry Form'!D4:CY4,"=5")</f>
        <v>0</v>
      </c>
      <c r="X3" t="e">
        <f t="shared" ref="X3:X34" si="11">W3/B3</f>
        <v>#DIV/0!</v>
      </c>
      <c r="Y3" t="e">
        <f t="shared" ref="Y3:Y34" si="12">W3/D3</f>
        <v>#DIV/0!</v>
      </c>
      <c r="AI3" s="47">
        <f>COUNTIF('Entry Form'!D4:CY4,"=99")</f>
        <v>0</v>
      </c>
      <c r="AJ3" s="47" t="e">
        <f>(AI3+(B3-C3))/B3</f>
        <v>#DIV/0!</v>
      </c>
      <c r="AK3" s="47" t="e">
        <f t="shared" ref="AK3:AK34" si="13">AI3/C3</f>
        <v>#DIV/0!</v>
      </c>
    </row>
    <row r="4" spans="1:37" x14ac:dyDescent="0.35">
      <c r="A4" s="64">
        <v>1.2</v>
      </c>
      <c r="B4">
        <f>COUNTIF('Entry Form'!D98:CZ98,"&gt;0")</f>
        <v>0</v>
      </c>
      <c r="C4">
        <f>COUNTIF('Entry Form'!D5:CY5,"&lt;100")</f>
        <v>0</v>
      </c>
      <c r="D4">
        <f t="shared" si="0"/>
        <v>0</v>
      </c>
      <c r="E4">
        <f>COUNTIF('Entry Form'!D5:CY5,"=0")</f>
        <v>0</v>
      </c>
      <c r="F4" t="e">
        <f t="shared" si="1"/>
        <v>#DIV/0!</v>
      </c>
      <c r="G4" s="406" t="e">
        <f t="shared" si="2"/>
        <v>#DIV/0!</v>
      </c>
      <c r="H4" s="406"/>
      <c r="I4">
        <f t="shared" si="3"/>
        <v>0</v>
      </c>
      <c r="J4" t="e">
        <f t="shared" si="4"/>
        <v>#DIV/0!</v>
      </c>
      <c r="K4">
        <f>COUNTIF('Entry Form'!D5:CY5,"=1")</f>
        <v>0</v>
      </c>
      <c r="L4" t="e">
        <f t="shared" si="5"/>
        <v>#DIV/0!</v>
      </c>
      <c r="M4" t="e">
        <f t="shared" ref="M4:M67" si="14">K4/D4</f>
        <v>#DIV/0!</v>
      </c>
      <c r="N4">
        <f>COUNTIF('Entry Form'!D5:CY5,"=2")</f>
        <v>0</v>
      </c>
      <c r="O4" t="e">
        <f t="shared" si="6"/>
        <v>#DIV/0!</v>
      </c>
      <c r="P4" t="e">
        <f t="shared" si="7"/>
        <v>#DIV/0!</v>
      </c>
      <c r="Q4">
        <f>COUNTIF('Entry Form'!D5:CY5,"=3")</f>
        <v>0</v>
      </c>
      <c r="R4" t="e">
        <f t="shared" si="8"/>
        <v>#DIV/0!</v>
      </c>
      <c r="S4" t="e">
        <f t="shared" si="9"/>
        <v>#DIV/0!</v>
      </c>
      <c r="T4">
        <f>COUNTIF('Entry Form'!D5:CY5,"=4")</f>
        <v>0</v>
      </c>
      <c r="U4" t="e">
        <f t="shared" si="10"/>
        <v>#DIV/0!</v>
      </c>
      <c r="V4" t="e">
        <f t="shared" ref="V4:V67" si="15">T4/D4</f>
        <v>#DIV/0!</v>
      </c>
      <c r="W4">
        <f>COUNTIF('Entry Form'!D5:CY5,"=5")</f>
        <v>0</v>
      </c>
      <c r="X4" t="e">
        <f t="shared" si="11"/>
        <v>#DIV/0!</v>
      </c>
      <c r="Y4" t="e">
        <f t="shared" si="12"/>
        <v>#DIV/0!</v>
      </c>
      <c r="AI4" s="47">
        <f>COUNTIF('Entry Form'!D5:CY5,"=99")</f>
        <v>0</v>
      </c>
      <c r="AJ4" s="47" t="e">
        <f t="shared" ref="AJ4:AJ67" si="16">(AI4+(B4-C4))/B4</f>
        <v>#DIV/0!</v>
      </c>
      <c r="AK4" s="47" t="e">
        <f t="shared" si="13"/>
        <v>#DIV/0!</v>
      </c>
    </row>
    <row r="5" spans="1:37" x14ac:dyDescent="0.35">
      <c r="A5" s="64">
        <v>1.3</v>
      </c>
      <c r="B5">
        <f>COUNTIF('Entry Form'!D98:CZ98,"&gt;0")</f>
        <v>0</v>
      </c>
      <c r="C5">
        <f>COUNTIF('Entry Form'!D6:CY6,"&lt;100")</f>
        <v>0</v>
      </c>
      <c r="D5">
        <f t="shared" si="0"/>
        <v>0</v>
      </c>
      <c r="E5">
        <f>COUNTIF('Entry Form'!D6:CY6,"=0")</f>
        <v>0</v>
      </c>
      <c r="F5" t="e">
        <f t="shared" si="1"/>
        <v>#DIV/0!</v>
      </c>
      <c r="G5" s="406" t="e">
        <f t="shared" si="2"/>
        <v>#DIV/0!</v>
      </c>
      <c r="H5" s="406"/>
      <c r="I5">
        <f t="shared" si="3"/>
        <v>0</v>
      </c>
      <c r="J5" t="e">
        <f t="shared" si="4"/>
        <v>#DIV/0!</v>
      </c>
      <c r="K5">
        <f>COUNTIF('Entry Form'!D6:CY6,"=1")</f>
        <v>0</v>
      </c>
      <c r="L5" t="e">
        <f t="shared" si="5"/>
        <v>#DIV/0!</v>
      </c>
      <c r="M5" t="e">
        <f t="shared" si="14"/>
        <v>#DIV/0!</v>
      </c>
      <c r="N5">
        <f>COUNTIF('Entry Form'!D6:CY6,"=2")</f>
        <v>0</v>
      </c>
      <c r="O5" t="e">
        <f t="shared" si="6"/>
        <v>#DIV/0!</v>
      </c>
      <c r="P5" t="e">
        <f t="shared" si="7"/>
        <v>#DIV/0!</v>
      </c>
      <c r="Q5">
        <f>COUNTIF('Entry Form'!D6:CY6,"=3")</f>
        <v>0</v>
      </c>
      <c r="R5" t="e">
        <f t="shared" si="8"/>
        <v>#DIV/0!</v>
      </c>
      <c r="S5" t="e">
        <f t="shared" si="9"/>
        <v>#DIV/0!</v>
      </c>
      <c r="T5">
        <f>COUNTIF('Entry Form'!D6:CY6,"=4")</f>
        <v>0</v>
      </c>
      <c r="U5" t="e">
        <f t="shared" si="10"/>
        <v>#DIV/0!</v>
      </c>
      <c r="V5" t="e">
        <f t="shared" si="15"/>
        <v>#DIV/0!</v>
      </c>
      <c r="W5">
        <f>COUNTIF('Entry Form'!D6:CY6,"=5")</f>
        <v>0</v>
      </c>
      <c r="X5" t="e">
        <f t="shared" si="11"/>
        <v>#DIV/0!</v>
      </c>
      <c r="Y5" t="e">
        <f t="shared" si="12"/>
        <v>#DIV/0!</v>
      </c>
      <c r="AI5" s="47">
        <f>COUNTIF('Entry Form'!D6:CY6,"=99")</f>
        <v>0</v>
      </c>
      <c r="AJ5" s="47" t="e">
        <f t="shared" si="16"/>
        <v>#DIV/0!</v>
      </c>
      <c r="AK5" s="47" t="e">
        <f t="shared" si="13"/>
        <v>#DIV/0!</v>
      </c>
    </row>
    <row r="6" spans="1:37" x14ac:dyDescent="0.35">
      <c r="A6" s="64">
        <v>1.4</v>
      </c>
      <c r="B6">
        <f>COUNTIF('Entry Form'!D98:CZ98,"&gt;0")</f>
        <v>0</v>
      </c>
      <c r="C6">
        <f>COUNTIF('Entry Form'!D7:CY7,"&lt;100")</f>
        <v>0</v>
      </c>
      <c r="D6">
        <f t="shared" si="0"/>
        <v>0</v>
      </c>
      <c r="E6">
        <f>COUNTIF('Entry Form'!D7:CY7,"=0")</f>
        <v>0</v>
      </c>
      <c r="F6" t="e">
        <f t="shared" si="1"/>
        <v>#DIV/0!</v>
      </c>
      <c r="G6" s="406" t="e">
        <f t="shared" si="2"/>
        <v>#DIV/0!</v>
      </c>
      <c r="H6" s="406"/>
      <c r="I6">
        <f t="shared" si="3"/>
        <v>0</v>
      </c>
      <c r="J6" t="e">
        <f t="shared" si="4"/>
        <v>#DIV/0!</v>
      </c>
      <c r="K6">
        <f>COUNTIF('Entry Form'!D7:CY7,"=1")</f>
        <v>0</v>
      </c>
      <c r="L6" t="e">
        <f t="shared" si="5"/>
        <v>#DIV/0!</v>
      </c>
      <c r="M6" t="e">
        <f t="shared" si="14"/>
        <v>#DIV/0!</v>
      </c>
      <c r="N6">
        <f>COUNTIF('Entry Form'!D7:CY7,"=2")</f>
        <v>0</v>
      </c>
      <c r="O6" t="e">
        <f t="shared" si="6"/>
        <v>#DIV/0!</v>
      </c>
      <c r="P6" t="e">
        <f t="shared" si="7"/>
        <v>#DIV/0!</v>
      </c>
      <c r="Q6">
        <f>COUNTIF('Entry Form'!D7:CY7,"=3")</f>
        <v>0</v>
      </c>
      <c r="R6" t="e">
        <f t="shared" si="8"/>
        <v>#DIV/0!</v>
      </c>
      <c r="S6" t="e">
        <f t="shared" si="9"/>
        <v>#DIV/0!</v>
      </c>
      <c r="T6">
        <f>COUNTIF('Entry Form'!D7:CY7,"=4")</f>
        <v>0</v>
      </c>
      <c r="U6" t="e">
        <f t="shared" si="10"/>
        <v>#DIV/0!</v>
      </c>
      <c r="V6" t="e">
        <f t="shared" si="15"/>
        <v>#DIV/0!</v>
      </c>
      <c r="W6">
        <f>COUNTIF('Entry Form'!D7:CY7,"=5")</f>
        <v>0</v>
      </c>
      <c r="X6" t="e">
        <f t="shared" si="11"/>
        <v>#DIV/0!</v>
      </c>
      <c r="Y6" t="e">
        <f t="shared" si="12"/>
        <v>#DIV/0!</v>
      </c>
      <c r="AI6" s="47">
        <f>COUNTIF('Entry Form'!D7:CY7,"=99")</f>
        <v>0</v>
      </c>
      <c r="AJ6" s="47" t="e">
        <f t="shared" si="16"/>
        <v>#DIV/0!</v>
      </c>
      <c r="AK6" s="47" t="e">
        <f t="shared" si="13"/>
        <v>#DIV/0!</v>
      </c>
    </row>
    <row r="7" spans="1:37" x14ac:dyDescent="0.35">
      <c r="A7" s="64">
        <v>1.5</v>
      </c>
      <c r="B7">
        <f>COUNTIF('Entry Form'!D98:CZ98,"&gt;0")</f>
        <v>0</v>
      </c>
      <c r="C7">
        <f>COUNTIF('Entry Form'!D8:CY8,"&lt;100")</f>
        <v>0</v>
      </c>
      <c r="D7">
        <f t="shared" si="0"/>
        <v>0</v>
      </c>
      <c r="E7">
        <f>COUNTIF('Entry Form'!D8:CY8,"=0")</f>
        <v>0</v>
      </c>
      <c r="F7" t="e">
        <f t="shared" si="1"/>
        <v>#DIV/0!</v>
      </c>
      <c r="G7" s="406" t="e">
        <f t="shared" si="2"/>
        <v>#DIV/0!</v>
      </c>
      <c r="H7" s="406"/>
      <c r="I7">
        <f t="shared" si="3"/>
        <v>0</v>
      </c>
      <c r="J7" t="e">
        <f t="shared" si="4"/>
        <v>#DIV/0!</v>
      </c>
      <c r="K7">
        <f>COUNTIF('Entry Form'!D8:CY8,"=1")</f>
        <v>0</v>
      </c>
      <c r="L7" t="e">
        <f t="shared" si="5"/>
        <v>#DIV/0!</v>
      </c>
      <c r="M7" t="e">
        <f t="shared" si="14"/>
        <v>#DIV/0!</v>
      </c>
      <c r="N7">
        <f>COUNTIF('Entry Form'!D8:CY8,"=2")</f>
        <v>0</v>
      </c>
      <c r="O7" t="e">
        <f t="shared" si="6"/>
        <v>#DIV/0!</v>
      </c>
      <c r="P7" t="e">
        <f t="shared" si="7"/>
        <v>#DIV/0!</v>
      </c>
      <c r="Q7">
        <f>COUNTIF('Entry Form'!D8:CY8,"=3")</f>
        <v>0</v>
      </c>
      <c r="R7" t="e">
        <f t="shared" si="8"/>
        <v>#DIV/0!</v>
      </c>
      <c r="S7" t="e">
        <f t="shared" si="9"/>
        <v>#DIV/0!</v>
      </c>
      <c r="T7">
        <f>COUNTIF('Entry Form'!D8:CY8,"=4")</f>
        <v>0</v>
      </c>
      <c r="U7" t="e">
        <f t="shared" si="10"/>
        <v>#DIV/0!</v>
      </c>
      <c r="V7" t="e">
        <f t="shared" si="15"/>
        <v>#DIV/0!</v>
      </c>
      <c r="W7">
        <f>COUNTIF('Entry Form'!D8:CY8,"=5")</f>
        <v>0</v>
      </c>
      <c r="X7" t="e">
        <f t="shared" si="11"/>
        <v>#DIV/0!</v>
      </c>
      <c r="Y7" t="e">
        <f t="shared" si="12"/>
        <v>#DIV/0!</v>
      </c>
      <c r="AI7" s="47">
        <f>COUNTIF('Entry Form'!D8:CY8,"=99")</f>
        <v>0</v>
      </c>
      <c r="AJ7" s="47" t="e">
        <f t="shared" si="16"/>
        <v>#DIV/0!</v>
      </c>
      <c r="AK7" s="47" t="e">
        <f t="shared" si="13"/>
        <v>#DIV/0!</v>
      </c>
    </row>
    <row r="8" spans="1:37" x14ac:dyDescent="0.35">
      <c r="A8" s="64">
        <v>1.6</v>
      </c>
      <c r="B8">
        <f>COUNTIF('Entry Form'!D98:CZ98,"&gt;0")</f>
        <v>0</v>
      </c>
      <c r="C8">
        <f>COUNTIF('Entry Form'!D9:CY9,"&lt;100")</f>
        <v>0</v>
      </c>
      <c r="D8">
        <f t="shared" si="0"/>
        <v>0</v>
      </c>
      <c r="E8">
        <f>COUNTIF('Entry Form'!D9:CY9,"=0")</f>
        <v>0</v>
      </c>
      <c r="F8" t="e">
        <f t="shared" si="1"/>
        <v>#DIV/0!</v>
      </c>
      <c r="G8" s="406" t="e">
        <f t="shared" si="2"/>
        <v>#DIV/0!</v>
      </c>
      <c r="H8" s="406"/>
      <c r="I8">
        <f t="shared" si="3"/>
        <v>0</v>
      </c>
      <c r="J8" t="e">
        <f t="shared" si="4"/>
        <v>#DIV/0!</v>
      </c>
      <c r="K8">
        <f>COUNTIF('Entry Form'!D9:CY9,"=1")</f>
        <v>0</v>
      </c>
      <c r="L8" t="e">
        <f t="shared" si="5"/>
        <v>#DIV/0!</v>
      </c>
      <c r="M8" t="e">
        <f t="shared" si="14"/>
        <v>#DIV/0!</v>
      </c>
      <c r="N8">
        <f>COUNTIF('Entry Form'!D9:CY9,"=2")</f>
        <v>0</v>
      </c>
      <c r="O8" t="e">
        <f t="shared" si="6"/>
        <v>#DIV/0!</v>
      </c>
      <c r="P8" t="e">
        <f t="shared" si="7"/>
        <v>#DIV/0!</v>
      </c>
      <c r="Q8">
        <f>COUNTIF('Entry Form'!D9:CY9,"=3")</f>
        <v>0</v>
      </c>
      <c r="R8" t="e">
        <f t="shared" si="8"/>
        <v>#DIV/0!</v>
      </c>
      <c r="S8" t="e">
        <f t="shared" si="9"/>
        <v>#DIV/0!</v>
      </c>
      <c r="T8">
        <f>COUNTIF('Entry Form'!D9:CY9,"=4")</f>
        <v>0</v>
      </c>
      <c r="U8" t="e">
        <f t="shared" si="10"/>
        <v>#DIV/0!</v>
      </c>
      <c r="V8" t="e">
        <f t="shared" si="15"/>
        <v>#DIV/0!</v>
      </c>
      <c r="W8">
        <f>COUNTIF('Entry Form'!D9:CY9,"=5")</f>
        <v>0</v>
      </c>
      <c r="X8" t="e">
        <f t="shared" si="11"/>
        <v>#DIV/0!</v>
      </c>
      <c r="Y8" t="e">
        <f t="shared" si="12"/>
        <v>#DIV/0!</v>
      </c>
      <c r="AI8" s="47">
        <f>COUNTIF('Entry Form'!D9:CY9,"=99")</f>
        <v>0</v>
      </c>
      <c r="AJ8" s="47" t="e">
        <f t="shared" si="16"/>
        <v>#DIV/0!</v>
      </c>
      <c r="AK8" s="47" t="e">
        <f t="shared" si="13"/>
        <v>#DIV/0!</v>
      </c>
    </row>
    <row r="9" spans="1:37" x14ac:dyDescent="0.35">
      <c r="A9" s="64">
        <v>1.7</v>
      </c>
      <c r="B9">
        <f>COUNTIF('Entry Form'!D98:CZ98,"&gt;0")</f>
        <v>0</v>
      </c>
      <c r="C9">
        <f>COUNTIF('Entry Form'!D10:CY10,"&lt;100")</f>
        <v>0</v>
      </c>
      <c r="D9">
        <f t="shared" si="0"/>
        <v>0</v>
      </c>
      <c r="E9">
        <f>COUNTIF('Entry Form'!D10:CY10,"=0")</f>
        <v>0</v>
      </c>
      <c r="F9" t="e">
        <f t="shared" si="1"/>
        <v>#DIV/0!</v>
      </c>
      <c r="G9" s="406" t="e">
        <f t="shared" si="2"/>
        <v>#DIV/0!</v>
      </c>
      <c r="H9" s="406"/>
      <c r="I9">
        <f t="shared" si="3"/>
        <v>0</v>
      </c>
      <c r="J9" t="e">
        <f t="shared" si="4"/>
        <v>#DIV/0!</v>
      </c>
      <c r="K9">
        <f>COUNTIF('Entry Form'!D10:CY10,"=1")</f>
        <v>0</v>
      </c>
      <c r="L9" t="e">
        <f t="shared" si="5"/>
        <v>#DIV/0!</v>
      </c>
      <c r="M9" t="e">
        <f t="shared" si="14"/>
        <v>#DIV/0!</v>
      </c>
      <c r="N9">
        <f>COUNTIF('Entry Form'!D10:CY10,"=2")</f>
        <v>0</v>
      </c>
      <c r="O9" t="e">
        <f t="shared" si="6"/>
        <v>#DIV/0!</v>
      </c>
      <c r="P9" t="e">
        <f t="shared" si="7"/>
        <v>#DIV/0!</v>
      </c>
      <c r="Q9">
        <f>COUNTIF('Entry Form'!D10:CY10,"=3")</f>
        <v>0</v>
      </c>
      <c r="R9" t="e">
        <f t="shared" si="8"/>
        <v>#DIV/0!</v>
      </c>
      <c r="S9" t="e">
        <f t="shared" si="9"/>
        <v>#DIV/0!</v>
      </c>
      <c r="T9">
        <f>COUNTIF('Entry Form'!D10:CY10,"=4")</f>
        <v>0</v>
      </c>
      <c r="U9" t="e">
        <f t="shared" si="10"/>
        <v>#DIV/0!</v>
      </c>
      <c r="V9" t="e">
        <f t="shared" si="15"/>
        <v>#DIV/0!</v>
      </c>
      <c r="W9">
        <f>COUNTIF('Entry Form'!D10:CY10,"=5")</f>
        <v>0</v>
      </c>
      <c r="X9" t="e">
        <f t="shared" si="11"/>
        <v>#DIV/0!</v>
      </c>
      <c r="Y9" t="e">
        <f t="shared" si="12"/>
        <v>#DIV/0!</v>
      </c>
      <c r="AI9" s="47">
        <f>COUNTIF('Entry Form'!D10:CY10,"=99")</f>
        <v>0</v>
      </c>
      <c r="AJ9" s="47" t="e">
        <f t="shared" si="16"/>
        <v>#DIV/0!</v>
      </c>
      <c r="AK9" s="47" t="e">
        <f t="shared" si="13"/>
        <v>#DIV/0!</v>
      </c>
    </row>
    <row r="10" spans="1:37" x14ac:dyDescent="0.35">
      <c r="A10" s="64">
        <v>1.8</v>
      </c>
      <c r="B10">
        <f>COUNTIF('Entry Form'!D98:CZ98,"&gt;0")</f>
        <v>0</v>
      </c>
      <c r="C10">
        <f>COUNTIF('Entry Form'!D11:CY11,"&lt;100")</f>
        <v>0</v>
      </c>
      <c r="D10">
        <f t="shared" si="0"/>
        <v>0</v>
      </c>
      <c r="E10">
        <f>COUNTIF('Entry Form'!D11:CY11,"=0")</f>
        <v>0</v>
      </c>
      <c r="F10" t="e">
        <f t="shared" si="1"/>
        <v>#DIV/0!</v>
      </c>
      <c r="G10" s="406" t="e">
        <f t="shared" si="2"/>
        <v>#DIV/0!</v>
      </c>
      <c r="H10" s="406"/>
      <c r="I10">
        <f t="shared" si="3"/>
        <v>0</v>
      </c>
      <c r="J10" t="e">
        <f t="shared" si="4"/>
        <v>#DIV/0!</v>
      </c>
      <c r="K10">
        <f>COUNTIF('Entry Form'!D11:CY11,"=1")</f>
        <v>0</v>
      </c>
      <c r="L10" t="e">
        <f t="shared" si="5"/>
        <v>#DIV/0!</v>
      </c>
      <c r="M10" t="e">
        <f t="shared" si="14"/>
        <v>#DIV/0!</v>
      </c>
      <c r="N10">
        <f>COUNTIF('Entry Form'!D11:CY11,"=2")</f>
        <v>0</v>
      </c>
      <c r="O10" t="e">
        <f t="shared" si="6"/>
        <v>#DIV/0!</v>
      </c>
      <c r="P10" t="e">
        <f t="shared" si="7"/>
        <v>#DIV/0!</v>
      </c>
      <c r="Q10">
        <f>COUNTIF('Entry Form'!D11:CY11,"=3")</f>
        <v>0</v>
      </c>
      <c r="R10" t="e">
        <f t="shared" si="8"/>
        <v>#DIV/0!</v>
      </c>
      <c r="S10" t="e">
        <f t="shared" si="9"/>
        <v>#DIV/0!</v>
      </c>
      <c r="T10">
        <f>COUNTIF('Entry Form'!D11:CY11,"=4")</f>
        <v>0</v>
      </c>
      <c r="U10" t="e">
        <f t="shared" si="10"/>
        <v>#DIV/0!</v>
      </c>
      <c r="V10" t="e">
        <f t="shared" si="15"/>
        <v>#DIV/0!</v>
      </c>
      <c r="W10">
        <f>COUNTIF('Entry Form'!D11:CY11,"=5")</f>
        <v>0</v>
      </c>
      <c r="X10" t="e">
        <f t="shared" si="11"/>
        <v>#DIV/0!</v>
      </c>
      <c r="Y10" t="e">
        <f t="shared" si="12"/>
        <v>#DIV/0!</v>
      </c>
      <c r="AI10" s="47">
        <f>COUNTIF('Entry Form'!D11:CY11,"=99")</f>
        <v>0</v>
      </c>
      <c r="AJ10" s="47" t="e">
        <f t="shared" si="16"/>
        <v>#DIV/0!</v>
      </c>
      <c r="AK10" s="47" t="e">
        <f t="shared" si="13"/>
        <v>#DIV/0!</v>
      </c>
    </row>
    <row r="11" spans="1:37" x14ac:dyDescent="0.35">
      <c r="A11" s="64">
        <v>1.9</v>
      </c>
      <c r="B11">
        <f>COUNTIF('Entry Form'!D98:CZ98,"&gt;0")</f>
        <v>0</v>
      </c>
      <c r="C11">
        <f>COUNTIF('Entry Form'!D12:CY12,"&lt;100")</f>
        <v>0</v>
      </c>
      <c r="D11">
        <f t="shared" si="0"/>
        <v>0</v>
      </c>
      <c r="E11">
        <f>COUNTIF('Entry Form'!D12:CY12,"=0")</f>
        <v>0</v>
      </c>
      <c r="F11" t="e">
        <f t="shared" si="1"/>
        <v>#DIV/0!</v>
      </c>
      <c r="G11" s="406" t="e">
        <f t="shared" si="2"/>
        <v>#DIV/0!</v>
      </c>
      <c r="H11" s="406"/>
      <c r="I11">
        <f t="shared" si="3"/>
        <v>0</v>
      </c>
      <c r="J11" t="e">
        <f t="shared" si="4"/>
        <v>#DIV/0!</v>
      </c>
      <c r="K11">
        <f>COUNTIF('Entry Form'!D12:CY12,"=1")</f>
        <v>0</v>
      </c>
      <c r="L11" t="e">
        <f t="shared" si="5"/>
        <v>#DIV/0!</v>
      </c>
      <c r="M11" t="e">
        <f t="shared" si="14"/>
        <v>#DIV/0!</v>
      </c>
      <c r="N11">
        <f>COUNTIF('Entry Form'!D12:CY12,"=2")</f>
        <v>0</v>
      </c>
      <c r="O11" t="e">
        <f t="shared" si="6"/>
        <v>#DIV/0!</v>
      </c>
      <c r="P11" t="e">
        <f t="shared" si="7"/>
        <v>#DIV/0!</v>
      </c>
      <c r="Q11">
        <f>COUNTIF('Entry Form'!D12:CY12,"=3")</f>
        <v>0</v>
      </c>
      <c r="R11" t="e">
        <f t="shared" si="8"/>
        <v>#DIV/0!</v>
      </c>
      <c r="S11" t="e">
        <f t="shared" si="9"/>
        <v>#DIV/0!</v>
      </c>
      <c r="T11">
        <f>COUNTIF('Entry Form'!D12:CY12,"=4")</f>
        <v>0</v>
      </c>
      <c r="U11" t="e">
        <f t="shared" si="10"/>
        <v>#DIV/0!</v>
      </c>
      <c r="V11" t="e">
        <f t="shared" si="15"/>
        <v>#DIV/0!</v>
      </c>
      <c r="W11">
        <f>COUNTIF('Entry Form'!D12:CY12,"=5")</f>
        <v>0</v>
      </c>
      <c r="X11" t="e">
        <f t="shared" si="11"/>
        <v>#DIV/0!</v>
      </c>
      <c r="Y11" t="e">
        <f t="shared" si="12"/>
        <v>#DIV/0!</v>
      </c>
      <c r="AI11" s="47">
        <f>COUNTIF('Entry Form'!D12:CY12,"=99")</f>
        <v>0</v>
      </c>
      <c r="AJ11" s="47" t="e">
        <f t="shared" si="16"/>
        <v>#DIV/0!</v>
      </c>
      <c r="AK11" s="47" t="e">
        <f t="shared" si="13"/>
        <v>#DIV/0!</v>
      </c>
    </row>
    <row r="12" spans="1:37" s="47" customFormat="1" x14ac:dyDescent="0.35">
      <c r="A12" s="50">
        <v>1.101</v>
      </c>
      <c r="B12" s="47">
        <f>COUNTIF('Entry Form'!D98:CZ98,"&gt;0")</f>
        <v>0</v>
      </c>
      <c r="C12" s="47">
        <f>COUNTIF('Entry Form'!D13:CY13,"&lt;100")</f>
        <v>0</v>
      </c>
      <c r="D12">
        <f t="shared" si="0"/>
        <v>0</v>
      </c>
      <c r="E12" s="47">
        <f>COUNTIF('Entry Form'!D13:CY13,"=0")</f>
        <v>0</v>
      </c>
      <c r="F12" s="47" t="e">
        <f t="shared" si="1"/>
        <v>#DIV/0!</v>
      </c>
      <c r="G12" s="409" t="e">
        <f t="shared" si="2"/>
        <v>#DIV/0!</v>
      </c>
      <c r="H12" s="409"/>
      <c r="I12" s="47">
        <f t="shared" si="3"/>
        <v>0</v>
      </c>
      <c r="J12" s="47" t="e">
        <f t="shared" si="4"/>
        <v>#DIV/0!</v>
      </c>
      <c r="K12" s="47">
        <f>COUNTIF('Entry Form'!D13:CY13,"=1")</f>
        <v>0</v>
      </c>
      <c r="L12" s="47" t="e">
        <f t="shared" si="5"/>
        <v>#DIV/0!</v>
      </c>
      <c r="M12" t="e">
        <f t="shared" si="14"/>
        <v>#DIV/0!</v>
      </c>
      <c r="N12" s="47">
        <f>COUNTIF('Entry Form'!D13:CY13,"=2")</f>
        <v>0</v>
      </c>
      <c r="O12" s="47" t="e">
        <f t="shared" si="6"/>
        <v>#DIV/0!</v>
      </c>
      <c r="P12" t="e">
        <f t="shared" si="7"/>
        <v>#DIV/0!</v>
      </c>
      <c r="Q12" s="47">
        <f>COUNTIF('Entry Form'!D13:CY13,"=3")</f>
        <v>0</v>
      </c>
      <c r="R12" s="47" t="e">
        <f t="shared" si="8"/>
        <v>#DIV/0!</v>
      </c>
      <c r="S12" t="e">
        <f t="shared" si="9"/>
        <v>#DIV/0!</v>
      </c>
      <c r="T12" s="47">
        <f>COUNTIF('Entry Form'!D13:CY13,"=4")</f>
        <v>0</v>
      </c>
      <c r="U12" s="47" t="e">
        <f t="shared" si="10"/>
        <v>#DIV/0!</v>
      </c>
      <c r="V12" t="e">
        <f t="shared" si="15"/>
        <v>#DIV/0!</v>
      </c>
      <c r="W12" s="47">
        <f>COUNTIF('Entry Form'!D13:CY13,"=5")</f>
        <v>0</v>
      </c>
      <c r="X12" s="47" t="e">
        <f t="shared" si="11"/>
        <v>#DIV/0!</v>
      </c>
      <c r="Y12" t="e">
        <f t="shared" si="12"/>
        <v>#DIV/0!</v>
      </c>
      <c r="Z12" s="47">
        <f>COUNTIF('Entry Form'!D13:CY13,"=6")</f>
        <v>0</v>
      </c>
      <c r="AA12" s="47" t="e">
        <f>Z12/B12</f>
        <v>#DIV/0!</v>
      </c>
      <c r="AB12" s="47" t="e">
        <f>Z12/$D12</f>
        <v>#DIV/0!</v>
      </c>
      <c r="AC12" s="47">
        <f>COUNTIF('Entry Form'!D13:CY13,"=8")</f>
        <v>0</v>
      </c>
      <c r="AD12" s="47" t="e">
        <f>AC12/B12</f>
        <v>#DIV/0!</v>
      </c>
      <c r="AE12" s="47" t="e">
        <f>AC12/D12</f>
        <v>#DIV/0!</v>
      </c>
      <c r="AF12" s="47">
        <f>COUNTIF('Entry Form'!D13:CY13,"=10")</f>
        <v>0</v>
      </c>
      <c r="AG12" s="47" t="e">
        <f>AF12/B12</f>
        <v>#DIV/0!</v>
      </c>
      <c r="AH12" s="47" t="e">
        <f>AF12/$D12</f>
        <v>#DIV/0!</v>
      </c>
      <c r="AI12" s="47">
        <f>COUNTIF('Entry Form'!D13:CY13,"=99")</f>
        <v>0</v>
      </c>
      <c r="AJ12" s="47" t="e">
        <f t="shared" si="16"/>
        <v>#DIV/0!</v>
      </c>
      <c r="AK12" s="47" t="e">
        <f t="shared" si="13"/>
        <v>#DIV/0!</v>
      </c>
    </row>
    <row r="13" spans="1:37" x14ac:dyDescent="0.35">
      <c r="A13" s="64">
        <v>2.1</v>
      </c>
      <c r="B13">
        <f>COUNTIF('Entry Form'!D98:CZ98,"&gt;0")</f>
        <v>0</v>
      </c>
      <c r="C13">
        <f>COUNTIF('Entry Form'!D14:CY14,"&lt;100")</f>
        <v>0</v>
      </c>
      <c r="D13">
        <f t="shared" si="0"/>
        <v>0</v>
      </c>
      <c r="E13">
        <f>COUNTIF('Entry Form'!D14:CY14,"=0")</f>
        <v>0</v>
      </c>
      <c r="F13" t="e">
        <f t="shared" si="1"/>
        <v>#DIV/0!</v>
      </c>
      <c r="G13" s="406" t="e">
        <f t="shared" si="2"/>
        <v>#DIV/0!</v>
      </c>
      <c r="H13" s="406"/>
      <c r="I13">
        <f t="shared" si="3"/>
        <v>0</v>
      </c>
      <c r="J13" t="e">
        <f t="shared" si="4"/>
        <v>#DIV/0!</v>
      </c>
      <c r="K13">
        <f>COUNTIF('Entry Form'!D14:CY14,"=1")</f>
        <v>0</v>
      </c>
      <c r="L13" t="e">
        <f t="shared" si="5"/>
        <v>#DIV/0!</v>
      </c>
      <c r="M13" t="e">
        <f t="shared" si="14"/>
        <v>#DIV/0!</v>
      </c>
      <c r="N13">
        <f>COUNTIF('Entry Form'!D14:CY14,"=2")</f>
        <v>0</v>
      </c>
      <c r="O13" t="e">
        <f t="shared" si="6"/>
        <v>#DIV/0!</v>
      </c>
      <c r="P13" t="e">
        <f t="shared" si="7"/>
        <v>#DIV/0!</v>
      </c>
      <c r="Q13">
        <f>COUNTIF('Entry Form'!D14:CY14,"=3")</f>
        <v>0</v>
      </c>
      <c r="R13" t="e">
        <f t="shared" si="8"/>
        <v>#DIV/0!</v>
      </c>
      <c r="S13" t="e">
        <f t="shared" si="9"/>
        <v>#DIV/0!</v>
      </c>
      <c r="T13">
        <f>COUNTIF('Entry Form'!D14:CY14,"=4")</f>
        <v>0</v>
      </c>
      <c r="U13" t="e">
        <f t="shared" si="10"/>
        <v>#DIV/0!</v>
      </c>
      <c r="V13" t="e">
        <f t="shared" si="15"/>
        <v>#DIV/0!</v>
      </c>
      <c r="W13">
        <f>COUNTIF('Entry Form'!D14:CY14,"=5")</f>
        <v>0</v>
      </c>
      <c r="X13" t="e">
        <f t="shared" si="11"/>
        <v>#DIV/0!</v>
      </c>
      <c r="Y13" t="e">
        <f t="shared" si="12"/>
        <v>#DIV/0!</v>
      </c>
      <c r="AI13" s="47">
        <f>COUNTIF('Entry Form'!D14:CY14,"=99")</f>
        <v>0</v>
      </c>
      <c r="AJ13" s="47" t="e">
        <f t="shared" si="16"/>
        <v>#DIV/0!</v>
      </c>
      <c r="AK13" s="47" t="e">
        <f t="shared" si="13"/>
        <v>#DIV/0!</v>
      </c>
    </row>
    <row r="14" spans="1:37" x14ac:dyDescent="0.35">
      <c r="A14" s="64">
        <v>2.2000000000000002</v>
      </c>
      <c r="B14">
        <f>COUNTIF('Entry Form'!D98:CZ98,"&gt;0")</f>
        <v>0</v>
      </c>
      <c r="C14">
        <f>COUNTIF('Entry Form'!D15:CY15,"&lt;100")</f>
        <v>0</v>
      </c>
      <c r="D14">
        <f t="shared" si="0"/>
        <v>0</v>
      </c>
      <c r="E14">
        <f>COUNTIF('Entry Form'!D15:CY15,"=0")</f>
        <v>0</v>
      </c>
      <c r="F14" t="e">
        <f t="shared" si="1"/>
        <v>#DIV/0!</v>
      </c>
      <c r="G14" s="406" t="e">
        <f t="shared" si="2"/>
        <v>#DIV/0!</v>
      </c>
      <c r="H14" s="406"/>
      <c r="I14">
        <f t="shared" si="3"/>
        <v>0</v>
      </c>
      <c r="J14" t="e">
        <f t="shared" si="4"/>
        <v>#DIV/0!</v>
      </c>
      <c r="K14">
        <f>COUNTIF('Entry Form'!D15:CY15,"=1")</f>
        <v>0</v>
      </c>
      <c r="L14" t="e">
        <f t="shared" si="5"/>
        <v>#DIV/0!</v>
      </c>
      <c r="M14" t="e">
        <f t="shared" si="14"/>
        <v>#DIV/0!</v>
      </c>
      <c r="N14">
        <f>COUNTIF('Entry Form'!D15:CY15,"=2")</f>
        <v>0</v>
      </c>
      <c r="O14" t="e">
        <f t="shared" si="6"/>
        <v>#DIV/0!</v>
      </c>
      <c r="P14" t="e">
        <f t="shared" si="7"/>
        <v>#DIV/0!</v>
      </c>
      <c r="Q14">
        <f>COUNTIF('Entry Form'!D15:CY15,"=3")</f>
        <v>0</v>
      </c>
      <c r="R14" t="e">
        <f t="shared" si="8"/>
        <v>#DIV/0!</v>
      </c>
      <c r="S14" t="e">
        <f t="shared" si="9"/>
        <v>#DIV/0!</v>
      </c>
      <c r="T14">
        <f>COUNTIF('Entry Form'!D15:CY15,"=4")</f>
        <v>0</v>
      </c>
      <c r="U14" t="e">
        <f t="shared" si="10"/>
        <v>#DIV/0!</v>
      </c>
      <c r="V14" t="e">
        <f t="shared" si="15"/>
        <v>#DIV/0!</v>
      </c>
      <c r="W14">
        <f>COUNTIF('Entry Form'!D15:CY15,"=5")</f>
        <v>0</v>
      </c>
      <c r="X14" t="e">
        <f t="shared" si="11"/>
        <v>#DIV/0!</v>
      </c>
      <c r="Y14" t="e">
        <f t="shared" si="12"/>
        <v>#DIV/0!</v>
      </c>
      <c r="AI14" s="47">
        <f>COUNTIF('Entry Form'!D15:CY15,"=99")</f>
        <v>0</v>
      </c>
      <c r="AJ14" s="47" t="e">
        <f t="shared" si="16"/>
        <v>#DIV/0!</v>
      </c>
      <c r="AK14" s="47" t="e">
        <f t="shared" si="13"/>
        <v>#DIV/0!</v>
      </c>
    </row>
    <row r="15" spans="1:37" x14ac:dyDescent="0.35">
      <c r="A15" s="64">
        <v>2.2999999999999998</v>
      </c>
      <c r="B15">
        <f>COUNTIF('Entry Form'!D98:CZ98,"&gt;0")</f>
        <v>0</v>
      </c>
      <c r="C15">
        <f>COUNTIF('Entry Form'!D16:CY16,"&lt;100")</f>
        <v>0</v>
      </c>
      <c r="D15">
        <f t="shared" si="0"/>
        <v>0</v>
      </c>
      <c r="E15">
        <f>COUNTIF('Entry Form'!D16:CY16,"=0")</f>
        <v>0</v>
      </c>
      <c r="F15" t="e">
        <f t="shared" si="1"/>
        <v>#DIV/0!</v>
      </c>
      <c r="G15" s="406" t="e">
        <f t="shared" si="2"/>
        <v>#DIV/0!</v>
      </c>
      <c r="H15" s="406"/>
      <c r="I15">
        <f t="shared" si="3"/>
        <v>0</v>
      </c>
      <c r="J15" t="e">
        <f t="shared" si="4"/>
        <v>#DIV/0!</v>
      </c>
      <c r="K15">
        <f>COUNTIF('Entry Form'!D16:CY16,"=1")</f>
        <v>0</v>
      </c>
      <c r="L15" t="e">
        <f t="shared" si="5"/>
        <v>#DIV/0!</v>
      </c>
      <c r="M15" t="e">
        <f t="shared" si="14"/>
        <v>#DIV/0!</v>
      </c>
      <c r="N15">
        <f>COUNTIF('Entry Form'!D16:CY16,"=2")</f>
        <v>0</v>
      </c>
      <c r="O15" t="e">
        <f t="shared" si="6"/>
        <v>#DIV/0!</v>
      </c>
      <c r="P15" t="e">
        <f t="shared" si="7"/>
        <v>#DIV/0!</v>
      </c>
      <c r="Q15">
        <f>COUNTIF('Entry Form'!D16:CY16,"=3")</f>
        <v>0</v>
      </c>
      <c r="R15" t="e">
        <f t="shared" si="8"/>
        <v>#DIV/0!</v>
      </c>
      <c r="S15" t="e">
        <f t="shared" si="9"/>
        <v>#DIV/0!</v>
      </c>
      <c r="T15">
        <f>COUNTIF('Entry Form'!D16:CY16,"=4")</f>
        <v>0</v>
      </c>
      <c r="U15" t="e">
        <f t="shared" si="10"/>
        <v>#DIV/0!</v>
      </c>
      <c r="V15" t="e">
        <f t="shared" si="15"/>
        <v>#DIV/0!</v>
      </c>
      <c r="W15">
        <f>COUNTIF('Entry Form'!D16:CY16,"=5")</f>
        <v>0</v>
      </c>
      <c r="X15" t="e">
        <f t="shared" si="11"/>
        <v>#DIV/0!</v>
      </c>
      <c r="Y15" t="e">
        <f t="shared" si="12"/>
        <v>#DIV/0!</v>
      </c>
      <c r="AI15" s="47">
        <f>COUNTIF('Entry Form'!D16:CY16,"=99")</f>
        <v>0</v>
      </c>
      <c r="AJ15" s="47" t="e">
        <f t="shared" si="16"/>
        <v>#DIV/0!</v>
      </c>
      <c r="AK15" s="47" t="e">
        <f t="shared" si="13"/>
        <v>#DIV/0!</v>
      </c>
    </row>
    <row r="16" spans="1:37" x14ac:dyDescent="0.35">
      <c r="A16" s="64">
        <v>2.4</v>
      </c>
      <c r="B16">
        <f>COUNTIF('Entry Form'!D98:CZ98,"&gt;0")</f>
        <v>0</v>
      </c>
      <c r="C16">
        <f>COUNTIF('Entry Form'!D17:CY17,"&lt;100")</f>
        <v>0</v>
      </c>
      <c r="D16">
        <f t="shared" si="0"/>
        <v>0</v>
      </c>
      <c r="E16">
        <f>COUNTIF('Entry Form'!D17:CY17,"=0")</f>
        <v>0</v>
      </c>
      <c r="F16" t="e">
        <f t="shared" si="1"/>
        <v>#DIV/0!</v>
      </c>
      <c r="G16" s="406" t="e">
        <f t="shared" si="2"/>
        <v>#DIV/0!</v>
      </c>
      <c r="H16" s="406"/>
      <c r="I16">
        <f t="shared" si="3"/>
        <v>0</v>
      </c>
      <c r="J16" t="e">
        <f t="shared" si="4"/>
        <v>#DIV/0!</v>
      </c>
      <c r="K16">
        <f>COUNTIF('Entry Form'!D17:CY17,"=1")</f>
        <v>0</v>
      </c>
      <c r="L16" t="e">
        <f t="shared" si="5"/>
        <v>#DIV/0!</v>
      </c>
      <c r="M16" t="e">
        <f t="shared" si="14"/>
        <v>#DIV/0!</v>
      </c>
      <c r="N16">
        <f>COUNTIF('Entry Form'!D17:CY17,"=2")</f>
        <v>0</v>
      </c>
      <c r="O16" t="e">
        <f t="shared" si="6"/>
        <v>#DIV/0!</v>
      </c>
      <c r="P16" t="e">
        <f t="shared" si="7"/>
        <v>#DIV/0!</v>
      </c>
      <c r="Q16">
        <f>COUNTIF('Entry Form'!D17:CY17,"=3")</f>
        <v>0</v>
      </c>
      <c r="R16" t="e">
        <f t="shared" si="8"/>
        <v>#DIV/0!</v>
      </c>
      <c r="S16" t="e">
        <f t="shared" si="9"/>
        <v>#DIV/0!</v>
      </c>
      <c r="T16">
        <f>COUNTIF('Entry Form'!D17:CY17,"=4")</f>
        <v>0</v>
      </c>
      <c r="U16" t="e">
        <f t="shared" si="10"/>
        <v>#DIV/0!</v>
      </c>
      <c r="V16" t="e">
        <f t="shared" si="15"/>
        <v>#DIV/0!</v>
      </c>
      <c r="W16">
        <f>COUNTIF('Entry Form'!D17:CY17,"=5")</f>
        <v>0</v>
      </c>
      <c r="X16" t="e">
        <f t="shared" si="11"/>
        <v>#DIV/0!</v>
      </c>
      <c r="Y16" t="e">
        <f t="shared" si="12"/>
        <v>#DIV/0!</v>
      </c>
      <c r="AI16" s="47">
        <f>COUNTIF('Entry Form'!D17:CY17,"=99")</f>
        <v>0</v>
      </c>
      <c r="AJ16" s="47" t="e">
        <f t="shared" si="16"/>
        <v>#DIV/0!</v>
      </c>
      <c r="AK16" s="47" t="e">
        <f t="shared" si="13"/>
        <v>#DIV/0!</v>
      </c>
    </row>
    <row r="17" spans="1:37" x14ac:dyDescent="0.35">
      <c r="A17" s="64">
        <v>2.5</v>
      </c>
      <c r="B17">
        <f>COUNTIF('Entry Form'!D98:CZ98,"&gt;0")</f>
        <v>0</v>
      </c>
      <c r="C17">
        <f>COUNTIF('Entry Form'!D18:CY18,"&lt;100")</f>
        <v>0</v>
      </c>
      <c r="D17">
        <f t="shared" si="0"/>
        <v>0</v>
      </c>
      <c r="E17">
        <f>COUNTIF('Entry Form'!D18:CY18,"=0")</f>
        <v>0</v>
      </c>
      <c r="F17" t="e">
        <f t="shared" si="1"/>
        <v>#DIV/0!</v>
      </c>
      <c r="G17" s="406" t="e">
        <f t="shared" si="2"/>
        <v>#DIV/0!</v>
      </c>
      <c r="H17" s="406"/>
      <c r="I17">
        <f t="shared" si="3"/>
        <v>0</v>
      </c>
      <c r="J17" t="e">
        <f t="shared" si="4"/>
        <v>#DIV/0!</v>
      </c>
      <c r="K17">
        <f>COUNTIF('Entry Form'!D18:CY18,"=1")</f>
        <v>0</v>
      </c>
      <c r="L17" t="e">
        <f t="shared" si="5"/>
        <v>#DIV/0!</v>
      </c>
      <c r="M17" t="e">
        <f t="shared" si="14"/>
        <v>#DIV/0!</v>
      </c>
      <c r="N17">
        <f>COUNTIF('Entry Form'!D18:CY18,"=2")</f>
        <v>0</v>
      </c>
      <c r="O17" t="e">
        <f t="shared" si="6"/>
        <v>#DIV/0!</v>
      </c>
      <c r="P17" t="e">
        <f t="shared" si="7"/>
        <v>#DIV/0!</v>
      </c>
      <c r="Q17">
        <f>COUNTIF('Entry Form'!D18:CY18,"=3")</f>
        <v>0</v>
      </c>
      <c r="R17" t="e">
        <f t="shared" si="8"/>
        <v>#DIV/0!</v>
      </c>
      <c r="S17" t="e">
        <f t="shared" si="9"/>
        <v>#DIV/0!</v>
      </c>
      <c r="T17">
        <f>COUNTIF('Entry Form'!D18:CY18,"=4")</f>
        <v>0</v>
      </c>
      <c r="U17" t="e">
        <f t="shared" si="10"/>
        <v>#DIV/0!</v>
      </c>
      <c r="V17" t="e">
        <f t="shared" si="15"/>
        <v>#DIV/0!</v>
      </c>
      <c r="W17">
        <f>COUNTIF('Entry Form'!D18:CY18,"=5")</f>
        <v>0</v>
      </c>
      <c r="X17" t="e">
        <f t="shared" si="11"/>
        <v>#DIV/0!</v>
      </c>
      <c r="Y17" t="e">
        <f t="shared" si="12"/>
        <v>#DIV/0!</v>
      </c>
      <c r="AI17" s="47">
        <f>COUNTIF('Entry Form'!D18:CY18,"=99")</f>
        <v>0</v>
      </c>
      <c r="AJ17" s="47" t="e">
        <f t="shared" si="16"/>
        <v>#DIV/0!</v>
      </c>
      <c r="AK17" s="47" t="e">
        <f t="shared" si="13"/>
        <v>#DIV/0!</v>
      </c>
    </row>
    <row r="18" spans="1:37" x14ac:dyDescent="0.35">
      <c r="A18" s="64">
        <v>2.6</v>
      </c>
      <c r="B18">
        <f>COUNTIF('Entry Form'!D98:CZ98,"&gt;0")</f>
        <v>0</v>
      </c>
      <c r="C18">
        <f>COUNTIF('Entry Form'!D19:CY19,"&lt;100")</f>
        <v>0</v>
      </c>
      <c r="D18">
        <f t="shared" si="0"/>
        <v>0</v>
      </c>
      <c r="E18">
        <f>COUNTIF('Entry Form'!D19:CY19,"=0")</f>
        <v>0</v>
      </c>
      <c r="F18" t="e">
        <f t="shared" si="1"/>
        <v>#DIV/0!</v>
      </c>
      <c r="G18" s="406" t="e">
        <f t="shared" si="2"/>
        <v>#DIV/0!</v>
      </c>
      <c r="H18" s="406"/>
      <c r="I18">
        <f t="shared" si="3"/>
        <v>0</v>
      </c>
      <c r="J18" t="e">
        <f t="shared" si="4"/>
        <v>#DIV/0!</v>
      </c>
      <c r="K18">
        <f>COUNTIF('Entry Form'!D19:CY19,"=1")</f>
        <v>0</v>
      </c>
      <c r="L18" t="e">
        <f t="shared" si="5"/>
        <v>#DIV/0!</v>
      </c>
      <c r="M18" t="e">
        <f t="shared" si="14"/>
        <v>#DIV/0!</v>
      </c>
      <c r="N18">
        <f>COUNTIF('Entry Form'!D19:CY19,"=2")</f>
        <v>0</v>
      </c>
      <c r="O18" t="e">
        <f t="shared" si="6"/>
        <v>#DIV/0!</v>
      </c>
      <c r="P18" t="e">
        <f t="shared" si="7"/>
        <v>#DIV/0!</v>
      </c>
      <c r="Q18">
        <f>COUNTIF('Entry Form'!D19:CY19,"=3")</f>
        <v>0</v>
      </c>
      <c r="R18" t="e">
        <f t="shared" si="8"/>
        <v>#DIV/0!</v>
      </c>
      <c r="S18" t="e">
        <f t="shared" si="9"/>
        <v>#DIV/0!</v>
      </c>
      <c r="T18">
        <f>COUNTIF('Entry Form'!D19:CY19,"=4")</f>
        <v>0</v>
      </c>
      <c r="U18" t="e">
        <f t="shared" si="10"/>
        <v>#DIV/0!</v>
      </c>
      <c r="V18" t="e">
        <f t="shared" si="15"/>
        <v>#DIV/0!</v>
      </c>
      <c r="W18">
        <f>COUNTIF('Entry Form'!D19:CY19,"=5")</f>
        <v>0</v>
      </c>
      <c r="X18" t="e">
        <f t="shared" si="11"/>
        <v>#DIV/0!</v>
      </c>
      <c r="Y18" t="e">
        <f t="shared" si="12"/>
        <v>#DIV/0!</v>
      </c>
      <c r="AI18" s="47">
        <f>COUNTIF('Entry Form'!D19:CY19,"=99")</f>
        <v>0</v>
      </c>
      <c r="AJ18" s="47" t="e">
        <f t="shared" si="16"/>
        <v>#DIV/0!</v>
      </c>
      <c r="AK18" s="47" t="e">
        <f t="shared" si="13"/>
        <v>#DIV/0!</v>
      </c>
    </row>
    <row r="19" spans="1:37" x14ac:dyDescent="0.35">
      <c r="A19" s="64">
        <v>2.7</v>
      </c>
      <c r="B19">
        <f>COUNTIF('Entry Form'!D98:CZ98,"&gt;0")</f>
        <v>0</v>
      </c>
      <c r="C19">
        <f>COUNTIF('Entry Form'!D20:CY20,"&lt;100")</f>
        <v>0</v>
      </c>
      <c r="D19">
        <f t="shared" si="0"/>
        <v>0</v>
      </c>
      <c r="E19">
        <f>COUNTIF('Entry Form'!D20:CY20,"=0")</f>
        <v>0</v>
      </c>
      <c r="F19" t="e">
        <f t="shared" si="1"/>
        <v>#DIV/0!</v>
      </c>
      <c r="G19" s="406" t="e">
        <f t="shared" si="2"/>
        <v>#DIV/0!</v>
      </c>
      <c r="H19" s="406"/>
      <c r="I19">
        <f t="shared" si="3"/>
        <v>0</v>
      </c>
      <c r="J19" t="e">
        <f t="shared" si="4"/>
        <v>#DIV/0!</v>
      </c>
      <c r="K19">
        <f>COUNTIF('Entry Form'!D20:CY20,"=1")</f>
        <v>0</v>
      </c>
      <c r="L19" t="e">
        <f t="shared" si="5"/>
        <v>#DIV/0!</v>
      </c>
      <c r="M19" t="e">
        <f t="shared" si="14"/>
        <v>#DIV/0!</v>
      </c>
      <c r="N19">
        <f>COUNTIF('Entry Form'!D20:CY20,"=2")</f>
        <v>0</v>
      </c>
      <c r="O19" t="e">
        <f t="shared" si="6"/>
        <v>#DIV/0!</v>
      </c>
      <c r="P19" t="e">
        <f t="shared" si="7"/>
        <v>#DIV/0!</v>
      </c>
      <c r="Q19">
        <f>COUNTIF('Entry Form'!D20:CY20,"=3")</f>
        <v>0</v>
      </c>
      <c r="R19" t="e">
        <f t="shared" si="8"/>
        <v>#DIV/0!</v>
      </c>
      <c r="S19" t="e">
        <f t="shared" si="9"/>
        <v>#DIV/0!</v>
      </c>
      <c r="T19">
        <f>COUNTIF('Entry Form'!D20:CY20,"=4")</f>
        <v>0</v>
      </c>
      <c r="U19" t="e">
        <f t="shared" si="10"/>
        <v>#DIV/0!</v>
      </c>
      <c r="V19" t="e">
        <f t="shared" si="15"/>
        <v>#DIV/0!</v>
      </c>
      <c r="W19">
        <f>COUNTIF('Entry Form'!D20:CY20,"=5")</f>
        <v>0</v>
      </c>
      <c r="X19" t="e">
        <f t="shared" si="11"/>
        <v>#DIV/0!</v>
      </c>
      <c r="Y19" t="e">
        <f t="shared" si="12"/>
        <v>#DIV/0!</v>
      </c>
      <c r="AI19" s="47">
        <f>COUNTIF('Entry Form'!D20:CY20,"=99")</f>
        <v>0</v>
      </c>
      <c r="AJ19" s="47" t="e">
        <f t="shared" si="16"/>
        <v>#DIV/0!</v>
      </c>
      <c r="AK19" s="47" t="e">
        <f t="shared" si="13"/>
        <v>#DIV/0!</v>
      </c>
    </row>
    <row r="20" spans="1:37" x14ac:dyDescent="0.35">
      <c r="A20" s="64">
        <v>2.8</v>
      </c>
      <c r="B20">
        <f>COUNTIF('Entry Form'!D98:CZ98,"&gt;0")</f>
        <v>0</v>
      </c>
      <c r="C20">
        <f>COUNTIF('Entry Form'!D21:CY21,"&lt;100")</f>
        <v>0</v>
      </c>
      <c r="D20">
        <f t="shared" si="0"/>
        <v>0</v>
      </c>
      <c r="E20">
        <f>COUNTIF('Entry Form'!D21:CY21,"=0")</f>
        <v>0</v>
      </c>
      <c r="F20" t="e">
        <f t="shared" si="1"/>
        <v>#DIV/0!</v>
      </c>
      <c r="G20" s="406" t="e">
        <f t="shared" si="2"/>
        <v>#DIV/0!</v>
      </c>
      <c r="H20" s="406"/>
      <c r="I20">
        <f t="shared" si="3"/>
        <v>0</v>
      </c>
      <c r="J20" t="e">
        <f t="shared" si="4"/>
        <v>#DIV/0!</v>
      </c>
      <c r="K20">
        <f>COUNTIF('Entry Form'!D21:CY21,"=1")</f>
        <v>0</v>
      </c>
      <c r="L20" t="e">
        <f t="shared" si="5"/>
        <v>#DIV/0!</v>
      </c>
      <c r="M20" t="e">
        <f t="shared" si="14"/>
        <v>#DIV/0!</v>
      </c>
      <c r="N20">
        <f>COUNTIF('Entry Form'!D21:CY21,"=2")</f>
        <v>0</v>
      </c>
      <c r="O20" t="e">
        <f t="shared" si="6"/>
        <v>#DIV/0!</v>
      </c>
      <c r="P20" t="e">
        <f t="shared" si="7"/>
        <v>#DIV/0!</v>
      </c>
      <c r="Q20">
        <f>COUNTIF('Entry Form'!D21:CY21,"=3")</f>
        <v>0</v>
      </c>
      <c r="R20" t="e">
        <f t="shared" si="8"/>
        <v>#DIV/0!</v>
      </c>
      <c r="S20" t="e">
        <f t="shared" si="9"/>
        <v>#DIV/0!</v>
      </c>
      <c r="T20">
        <f>COUNTIF('Entry Form'!D21:CY21,"=4")</f>
        <v>0</v>
      </c>
      <c r="U20" t="e">
        <f t="shared" si="10"/>
        <v>#DIV/0!</v>
      </c>
      <c r="V20" t="e">
        <f t="shared" si="15"/>
        <v>#DIV/0!</v>
      </c>
      <c r="W20">
        <f>COUNTIF('Entry Form'!D21:CY21,"=5")</f>
        <v>0</v>
      </c>
      <c r="X20" t="e">
        <f t="shared" si="11"/>
        <v>#DIV/0!</v>
      </c>
      <c r="Y20" t="e">
        <f t="shared" si="12"/>
        <v>#DIV/0!</v>
      </c>
      <c r="AI20" s="47">
        <f>COUNTIF('Entry Form'!D21:CY21,"=99")</f>
        <v>0</v>
      </c>
      <c r="AJ20" s="47" t="e">
        <f t="shared" si="16"/>
        <v>#DIV/0!</v>
      </c>
      <c r="AK20" s="47" t="e">
        <f t="shared" si="13"/>
        <v>#DIV/0!</v>
      </c>
    </row>
    <row r="21" spans="1:37" x14ac:dyDescent="0.35">
      <c r="A21" s="64">
        <v>2.9</v>
      </c>
      <c r="B21">
        <f>COUNTIF('Entry Form'!D98:CZ98,"&gt;0")</f>
        <v>0</v>
      </c>
      <c r="C21">
        <f>COUNTIF('Entry Form'!D22:CY22,"&lt;100")</f>
        <v>0</v>
      </c>
      <c r="D21">
        <f t="shared" si="0"/>
        <v>0</v>
      </c>
      <c r="E21">
        <f>COUNTIF('Entry Form'!D22:CY22,"=0")</f>
        <v>0</v>
      </c>
      <c r="F21" t="e">
        <f t="shared" si="1"/>
        <v>#DIV/0!</v>
      </c>
      <c r="G21" s="406" t="e">
        <f t="shared" si="2"/>
        <v>#DIV/0!</v>
      </c>
      <c r="H21" s="406"/>
      <c r="I21">
        <f t="shared" si="3"/>
        <v>0</v>
      </c>
      <c r="J21" t="e">
        <f t="shared" si="4"/>
        <v>#DIV/0!</v>
      </c>
      <c r="K21">
        <f>COUNTIF('Entry Form'!D22:CY22,"=1")</f>
        <v>0</v>
      </c>
      <c r="L21" t="e">
        <f t="shared" si="5"/>
        <v>#DIV/0!</v>
      </c>
      <c r="M21" t="e">
        <f t="shared" si="14"/>
        <v>#DIV/0!</v>
      </c>
      <c r="N21">
        <f>COUNTIF('Entry Form'!D22:CY22,"=2")</f>
        <v>0</v>
      </c>
      <c r="O21" t="e">
        <f t="shared" si="6"/>
        <v>#DIV/0!</v>
      </c>
      <c r="P21" t="e">
        <f t="shared" si="7"/>
        <v>#DIV/0!</v>
      </c>
      <c r="Q21">
        <f>COUNTIF('Entry Form'!D22:CY22,"=3")</f>
        <v>0</v>
      </c>
      <c r="R21" t="e">
        <f t="shared" si="8"/>
        <v>#DIV/0!</v>
      </c>
      <c r="S21" t="e">
        <f t="shared" si="9"/>
        <v>#DIV/0!</v>
      </c>
      <c r="T21">
        <f>COUNTIF('Entry Form'!D22:CY22,"=4")</f>
        <v>0</v>
      </c>
      <c r="U21" t="e">
        <f t="shared" si="10"/>
        <v>#DIV/0!</v>
      </c>
      <c r="V21" t="e">
        <f t="shared" si="15"/>
        <v>#DIV/0!</v>
      </c>
      <c r="W21">
        <f>COUNTIF('Entry Form'!D22:CY22,"=5")</f>
        <v>0</v>
      </c>
      <c r="X21" t="e">
        <f t="shared" si="11"/>
        <v>#DIV/0!</v>
      </c>
      <c r="Y21" t="e">
        <f t="shared" si="12"/>
        <v>#DIV/0!</v>
      </c>
      <c r="AI21" s="47">
        <f>COUNTIF('Entry Form'!D22:CY22,"=99")</f>
        <v>0</v>
      </c>
      <c r="AJ21" s="47" t="e">
        <f t="shared" si="16"/>
        <v>#DIV/0!</v>
      </c>
      <c r="AK21" s="47" t="e">
        <f t="shared" si="13"/>
        <v>#DIV/0!</v>
      </c>
    </row>
    <row r="22" spans="1:37" x14ac:dyDescent="0.35">
      <c r="A22" s="27">
        <v>2.101</v>
      </c>
      <c r="B22">
        <f>COUNTIF('Entry Form'!D98:CZ98,"&gt;0")</f>
        <v>0</v>
      </c>
      <c r="C22">
        <f>COUNTIF('Entry Form'!D23:CY23,"&lt;100")</f>
        <v>0</v>
      </c>
      <c r="D22">
        <f t="shared" si="0"/>
        <v>0</v>
      </c>
      <c r="E22">
        <f>COUNTIF('Entry Form'!D23:CY23,"=0")</f>
        <v>0</v>
      </c>
      <c r="F22" t="e">
        <f t="shared" si="1"/>
        <v>#DIV/0!</v>
      </c>
      <c r="G22" s="406" t="e">
        <f t="shared" si="2"/>
        <v>#DIV/0!</v>
      </c>
      <c r="H22" s="406"/>
      <c r="I22">
        <f t="shared" si="3"/>
        <v>0</v>
      </c>
      <c r="J22" t="e">
        <f t="shared" si="4"/>
        <v>#DIV/0!</v>
      </c>
      <c r="K22">
        <f>COUNTIF('Entry Form'!D23:CY23,"=1")</f>
        <v>0</v>
      </c>
      <c r="L22" t="e">
        <f t="shared" si="5"/>
        <v>#DIV/0!</v>
      </c>
      <c r="M22" t="e">
        <f t="shared" si="14"/>
        <v>#DIV/0!</v>
      </c>
      <c r="N22">
        <f>COUNTIF('Entry Form'!D23:CY23,"=2")</f>
        <v>0</v>
      </c>
      <c r="O22" t="e">
        <f t="shared" si="6"/>
        <v>#DIV/0!</v>
      </c>
      <c r="P22" t="e">
        <f t="shared" si="7"/>
        <v>#DIV/0!</v>
      </c>
      <c r="Q22">
        <f>COUNTIF('Entry Form'!D23:CY23,"=3")</f>
        <v>0</v>
      </c>
      <c r="R22" t="e">
        <f t="shared" si="8"/>
        <v>#DIV/0!</v>
      </c>
      <c r="S22" t="e">
        <f t="shared" si="9"/>
        <v>#DIV/0!</v>
      </c>
      <c r="T22">
        <f>COUNTIF('Entry Form'!D23:CY23,"=4")</f>
        <v>0</v>
      </c>
      <c r="U22" t="e">
        <f t="shared" si="10"/>
        <v>#DIV/0!</v>
      </c>
      <c r="V22" t="e">
        <f t="shared" si="15"/>
        <v>#DIV/0!</v>
      </c>
      <c r="W22">
        <f>COUNTIF('Entry Form'!D23:CY23,"=5")</f>
        <v>0</v>
      </c>
      <c r="X22" t="e">
        <f t="shared" si="11"/>
        <v>#DIV/0!</v>
      </c>
      <c r="Y22" t="e">
        <f t="shared" si="12"/>
        <v>#DIV/0!</v>
      </c>
      <c r="AI22" s="47">
        <f>COUNTIF('Entry Form'!D23:CY23,"=99")</f>
        <v>0</v>
      </c>
      <c r="AJ22" s="47" t="e">
        <f t="shared" si="16"/>
        <v>#DIV/0!</v>
      </c>
      <c r="AK22" s="47" t="e">
        <f t="shared" si="13"/>
        <v>#DIV/0!</v>
      </c>
    </row>
    <row r="23" spans="1:37" x14ac:dyDescent="0.35">
      <c r="A23" s="27">
        <v>2.11</v>
      </c>
      <c r="B23">
        <f>COUNTIF('Entry Form'!D98:CZ98,"&gt;0")</f>
        <v>0</v>
      </c>
      <c r="C23">
        <f>COUNTIF('Entry Form'!D24:CY24,"&lt;100")</f>
        <v>0</v>
      </c>
      <c r="D23">
        <f t="shared" si="0"/>
        <v>0</v>
      </c>
      <c r="E23">
        <f>COUNTIF('Entry Form'!D24:CY24,"=0")</f>
        <v>0</v>
      </c>
      <c r="F23" t="e">
        <f t="shared" si="1"/>
        <v>#DIV/0!</v>
      </c>
      <c r="G23" s="406" t="e">
        <f t="shared" si="2"/>
        <v>#DIV/0!</v>
      </c>
      <c r="H23" s="406"/>
      <c r="I23">
        <f t="shared" si="3"/>
        <v>0</v>
      </c>
      <c r="J23" t="e">
        <f t="shared" si="4"/>
        <v>#DIV/0!</v>
      </c>
      <c r="K23">
        <f>COUNTIF('Entry Form'!D24:CY24,"=1")</f>
        <v>0</v>
      </c>
      <c r="L23" t="e">
        <f t="shared" si="5"/>
        <v>#DIV/0!</v>
      </c>
      <c r="M23" t="e">
        <f t="shared" si="14"/>
        <v>#DIV/0!</v>
      </c>
      <c r="N23">
        <f>COUNTIF('Entry Form'!D24:CY24,"=2")</f>
        <v>0</v>
      </c>
      <c r="O23" t="e">
        <f t="shared" si="6"/>
        <v>#DIV/0!</v>
      </c>
      <c r="P23" t="e">
        <f t="shared" si="7"/>
        <v>#DIV/0!</v>
      </c>
      <c r="Q23">
        <f>COUNTIF('Entry Form'!D24:CY24,"=3")</f>
        <v>0</v>
      </c>
      <c r="R23" t="e">
        <f t="shared" si="8"/>
        <v>#DIV/0!</v>
      </c>
      <c r="S23" t="e">
        <f t="shared" si="9"/>
        <v>#DIV/0!</v>
      </c>
      <c r="T23">
        <f>COUNTIF('Entry Form'!D24:CY24,"=4")</f>
        <v>0</v>
      </c>
      <c r="U23" t="e">
        <f t="shared" si="10"/>
        <v>#DIV/0!</v>
      </c>
      <c r="V23" t="e">
        <f t="shared" si="15"/>
        <v>#DIV/0!</v>
      </c>
      <c r="W23">
        <f>COUNTIF('Entry Form'!D24:CY24,"=5")</f>
        <v>0</v>
      </c>
      <c r="X23" t="e">
        <f t="shared" si="11"/>
        <v>#DIV/0!</v>
      </c>
      <c r="Y23" t="e">
        <f t="shared" si="12"/>
        <v>#DIV/0!</v>
      </c>
      <c r="AI23" s="47">
        <f>COUNTIF('Entry Form'!D24:CY24,"=99")</f>
        <v>0</v>
      </c>
      <c r="AJ23" s="47" t="e">
        <f t="shared" si="16"/>
        <v>#DIV/0!</v>
      </c>
      <c r="AK23" s="47" t="e">
        <f t="shared" si="13"/>
        <v>#DIV/0!</v>
      </c>
    </row>
    <row r="24" spans="1:37" x14ac:dyDescent="0.35">
      <c r="A24" s="27">
        <v>2.12</v>
      </c>
      <c r="B24">
        <f>COUNTIF('Entry Form'!D98:CZ98,"&gt;0")</f>
        <v>0</v>
      </c>
      <c r="C24">
        <f>COUNTIF('Entry Form'!D25:CY25,"&lt;100")</f>
        <v>0</v>
      </c>
      <c r="D24">
        <f t="shared" si="0"/>
        <v>0</v>
      </c>
      <c r="E24">
        <f>COUNTIF('Entry Form'!D25:CY25,"=0")</f>
        <v>0</v>
      </c>
      <c r="F24" t="e">
        <f t="shared" si="1"/>
        <v>#DIV/0!</v>
      </c>
      <c r="G24" s="406" t="e">
        <f t="shared" si="2"/>
        <v>#DIV/0!</v>
      </c>
      <c r="H24" s="406"/>
      <c r="I24">
        <f t="shared" si="3"/>
        <v>0</v>
      </c>
      <c r="J24" t="e">
        <f t="shared" si="4"/>
        <v>#DIV/0!</v>
      </c>
      <c r="K24">
        <f>COUNTIF('Entry Form'!D25:CY25,"=1")</f>
        <v>0</v>
      </c>
      <c r="L24" t="e">
        <f t="shared" si="5"/>
        <v>#DIV/0!</v>
      </c>
      <c r="M24" t="e">
        <f t="shared" si="14"/>
        <v>#DIV/0!</v>
      </c>
      <c r="N24">
        <f>COUNTIF('Entry Form'!D25:CY25,"=2")</f>
        <v>0</v>
      </c>
      <c r="O24" t="e">
        <f t="shared" si="6"/>
        <v>#DIV/0!</v>
      </c>
      <c r="P24" t="e">
        <f t="shared" si="7"/>
        <v>#DIV/0!</v>
      </c>
      <c r="Q24">
        <f>COUNTIF('Entry Form'!D25:CY25,"=3")</f>
        <v>0</v>
      </c>
      <c r="R24" t="e">
        <f t="shared" si="8"/>
        <v>#DIV/0!</v>
      </c>
      <c r="S24" t="e">
        <f t="shared" si="9"/>
        <v>#DIV/0!</v>
      </c>
      <c r="T24">
        <f>COUNTIF('Entry Form'!D25:CY25,"=4")</f>
        <v>0</v>
      </c>
      <c r="U24" t="e">
        <f t="shared" si="10"/>
        <v>#DIV/0!</v>
      </c>
      <c r="V24" t="e">
        <f t="shared" si="15"/>
        <v>#DIV/0!</v>
      </c>
      <c r="W24">
        <f>COUNTIF('Entry Form'!D25:CY25,"=5")</f>
        <v>0</v>
      </c>
      <c r="X24" t="e">
        <f t="shared" si="11"/>
        <v>#DIV/0!</v>
      </c>
      <c r="Y24" t="e">
        <f t="shared" si="12"/>
        <v>#DIV/0!</v>
      </c>
      <c r="AI24" s="47">
        <f>COUNTIF('Entry Form'!D25:CY25,"=99")</f>
        <v>0</v>
      </c>
      <c r="AJ24" s="47" t="e">
        <f t="shared" si="16"/>
        <v>#DIV/0!</v>
      </c>
      <c r="AK24" s="47" t="e">
        <f t="shared" si="13"/>
        <v>#DIV/0!</v>
      </c>
    </row>
    <row r="25" spans="1:37" x14ac:dyDescent="0.35">
      <c r="A25" s="19">
        <v>2.13</v>
      </c>
      <c r="B25">
        <f>COUNTIF('Entry Form'!D98:CZ98,"&gt;0")</f>
        <v>0</v>
      </c>
      <c r="C25">
        <f>COUNTIF('Entry Form'!D26:CY26,"&lt;100")</f>
        <v>0</v>
      </c>
      <c r="D25">
        <f t="shared" si="0"/>
        <v>0</v>
      </c>
      <c r="E25">
        <f>COUNTIF('Entry Form'!D26:CY26,"=0")</f>
        <v>0</v>
      </c>
      <c r="F25" t="e">
        <f t="shared" si="1"/>
        <v>#DIV/0!</v>
      </c>
      <c r="G25" s="406" t="e">
        <f t="shared" si="2"/>
        <v>#DIV/0!</v>
      </c>
      <c r="H25" s="406"/>
      <c r="I25">
        <f t="shared" si="3"/>
        <v>0</v>
      </c>
      <c r="J25" t="e">
        <f t="shared" si="4"/>
        <v>#DIV/0!</v>
      </c>
      <c r="K25">
        <f>COUNTIF('Entry Form'!D26:CY26,"=1")</f>
        <v>0</v>
      </c>
      <c r="L25" t="e">
        <f t="shared" si="5"/>
        <v>#DIV/0!</v>
      </c>
      <c r="M25" t="e">
        <f t="shared" si="14"/>
        <v>#DIV/0!</v>
      </c>
      <c r="N25">
        <f>COUNTIF('Entry Form'!D26:CY26,"=2")</f>
        <v>0</v>
      </c>
      <c r="O25" t="e">
        <f t="shared" si="6"/>
        <v>#DIV/0!</v>
      </c>
      <c r="P25" t="e">
        <f t="shared" si="7"/>
        <v>#DIV/0!</v>
      </c>
      <c r="Q25">
        <f>COUNTIF('Entry Form'!D26:CY26,"=3")</f>
        <v>0</v>
      </c>
      <c r="R25" t="e">
        <f t="shared" si="8"/>
        <v>#DIV/0!</v>
      </c>
      <c r="S25" t="e">
        <f t="shared" si="9"/>
        <v>#DIV/0!</v>
      </c>
      <c r="T25">
        <f>COUNTIF('Entry Form'!D26:CY26,"=4")</f>
        <v>0</v>
      </c>
      <c r="U25" t="e">
        <f t="shared" si="10"/>
        <v>#DIV/0!</v>
      </c>
      <c r="V25" t="e">
        <f t="shared" si="15"/>
        <v>#DIV/0!</v>
      </c>
      <c r="W25">
        <f>COUNTIF('Entry Form'!D26:CY26,"=5")</f>
        <v>0</v>
      </c>
      <c r="X25" t="e">
        <f t="shared" si="11"/>
        <v>#DIV/0!</v>
      </c>
      <c r="Y25" t="e">
        <f t="shared" si="12"/>
        <v>#DIV/0!</v>
      </c>
      <c r="AI25" s="47">
        <f>COUNTIF('Entry Form'!D26:CY26,"=99")</f>
        <v>0</v>
      </c>
      <c r="AJ25" s="47" t="e">
        <f t="shared" si="16"/>
        <v>#DIV/0!</v>
      </c>
      <c r="AK25" s="47" t="e">
        <f t="shared" si="13"/>
        <v>#DIV/0!</v>
      </c>
    </row>
    <row r="26" spans="1:37" s="47" customFormat="1" x14ac:dyDescent="0.35">
      <c r="A26" s="50">
        <v>2.14</v>
      </c>
      <c r="B26" s="47">
        <f>COUNTIF('Entry Form'!D98:CZ98,"&gt;0")</f>
        <v>0</v>
      </c>
      <c r="C26" s="47">
        <f>COUNTIF('Entry Form'!D27:CY27,"&lt;100")</f>
        <v>0</v>
      </c>
      <c r="D26">
        <f t="shared" si="0"/>
        <v>0</v>
      </c>
      <c r="E26" s="47">
        <f>COUNTIF('Entry Form'!D27:CY27,"=0")</f>
        <v>0</v>
      </c>
      <c r="F26" s="47" t="e">
        <f t="shared" si="1"/>
        <v>#DIV/0!</v>
      </c>
      <c r="G26" s="409" t="e">
        <f t="shared" si="2"/>
        <v>#DIV/0!</v>
      </c>
      <c r="H26" s="409"/>
      <c r="I26" s="47">
        <f t="shared" si="3"/>
        <v>0</v>
      </c>
      <c r="J26" s="47" t="e">
        <f t="shared" si="4"/>
        <v>#DIV/0!</v>
      </c>
      <c r="K26" s="47">
        <f>COUNTIF('Entry Form'!D27:CY27,"=1")</f>
        <v>0</v>
      </c>
      <c r="L26" s="47" t="e">
        <f t="shared" si="5"/>
        <v>#DIV/0!</v>
      </c>
      <c r="M26" t="e">
        <f t="shared" si="14"/>
        <v>#DIV/0!</v>
      </c>
      <c r="N26" s="47">
        <f>COUNTIF('Entry Form'!D27:CY27,"=2")</f>
        <v>0</v>
      </c>
      <c r="O26" s="47" t="e">
        <f t="shared" si="6"/>
        <v>#DIV/0!</v>
      </c>
      <c r="P26" t="e">
        <f t="shared" si="7"/>
        <v>#DIV/0!</v>
      </c>
      <c r="Q26" s="47">
        <f>COUNTIF('Entry Form'!D27:CY27,"=3")</f>
        <v>0</v>
      </c>
      <c r="R26" s="47" t="e">
        <f t="shared" si="8"/>
        <v>#DIV/0!</v>
      </c>
      <c r="S26" t="e">
        <f t="shared" si="9"/>
        <v>#DIV/0!</v>
      </c>
      <c r="T26" s="47">
        <f>COUNTIF('Entry Form'!D27:CY27,"=4")</f>
        <v>0</v>
      </c>
      <c r="U26" s="47" t="e">
        <f t="shared" si="10"/>
        <v>#DIV/0!</v>
      </c>
      <c r="V26" t="e">
        <f t="shared" si="15"/>
        <v>#DIV/0!</v>
      </c>
      <c r="W26" s="47">
        <f>COUNTIF('Entry Form'!D27:CY27,"=5")</f>
        <v>0</v>
      </c>
      <c r="X26" s="47" t="e">
        <f t="shared" si="11"/>
        <v>#DIV/0!</v>
      </c>
      <c r="Y26" t="e">
        <f t="shared" si="12"/>
        <v>#DIV/0!</v>
      </c>
      <c r="Z26" s="47">
        <f>COUNTIF('Entry Form'!D27:CYB27,"=6")</f>
        <v>0</v>
      </c>
      <c r="AA26" s="47" t="e">
        <f>Z26/B26</f>
        <v>#DIV/0!</v>
      </c>
      <c r="AB26" s="47" t="e">
        <f>Z26/$D26</f>
        <v>#DIV/0!</v>
      </c>
      <c r="AC26" s="47">
        <f>COUNTIF('Entry Form'!D27:CY27,"=8")</f>
        <v>0</v>
      </c>
      <c r="AD26" s="47" t="e">
        <f>AC26/B26</f>
        <v>#DIV/0!</v>
      </c>
      <c r="AE26" s="47" t="e">
        <f>AC26/D26</f>
        <v>#DIV/0!</v>
      </c>
      <c r="AF26" s="47">
        <f>COUNTIF('Entry Form'!D27:CY27,"=10")</f>
        <v>0</v>
      </c>
      <c r="AG26" s="47" t="e">
        <f>AF26/B26</f>
        <v>#DIV/0!</v>
      </c>
      <c r="AH26" s="47" t="e">
        <f>AF26/$D26</f>
        <v>#DIV/0!</v>
      </c>
      <c r="AI26" s="47">
        <f>COUNTIF('Entry Form'!D27:CY27,"=99")</f>
        <v>0</v>
      </c>
      <c r="AJ26" s="47" t="e">
        <f t="shared" si="16"/>
        <v>#DIV/0!</v>
      </c>
      <c r="AK26" s="47" t="e">
        <f t="shared" si="13"/>
        <v>#DIV/0!</v>
      </c>
    </row>
    <row r="27" spans="1:37" x14ac:dyDescent="0.35">
      <c r="A27" s="66">
        <v>3.1</v>
      </c>
      <c r="B27">
        <f>COUNTIF('Entry Form'!D98:CZ98,"&gt;0")</f>
        <v>0</v>
      </c>
      <c r="C27">
        <f>COUNTIF('Entry Form'!D28:CY28,"&lt;100")</f>
        <v>0</v>
      </c>
      <c r="D27">
        <f t="shared" si="0"/>
        <v>0</v>
      </c>
      <c r="E27">
        <f>COUNTIF('Entry Form'!D28:CY28,"=0")</f>
        <v>0</v>
      </c>
      <c r="F27" t="e">
        <f t="shared" si="1"/>
        <v>#DIV/0!</v>
      </c>
      <c r="G27" s="406" t="e">
        <f t="shared" si="2"/>
        <v>#DIV/0!</v>
      </c>
      <c r="H27" s="406"/>
      <c r="I27">
        <f t="shared" si="3"/>
        <v>0</v>
      </c>
      <c r="J27" t="e">
        <f t="shared" si="4"/>
        <v>#DIV/0!</v>
      </c>
      <c r="K27">
        <f>COUNTIF('Entry Form'!D28:CY28,"=1")</f>
        <v>0</v>
      </c>
      <c r="L27" t="e">
        <f t="shared" si="5"/>
        <v>#DIV/0!</v>
      </c>
      <c r="M27" t="e">
        <f t="shared" si="14"/>
        <v>#DIV/0!</v>
      </c>
      <c r="N27">
        <f>COUNTIF('Entry Form'!D28:CY28,"=2")</f>
        <v>0</v>
      </c>
      <c r="O27" t="e">
        <f t="shared" si="6"/>
        <v>#DIV/0!</v>
      </c>
      <c r="P27" t="e">
        <f t="shared" si="7"/>
        <v>#DIV/0!</v>
      </c>
      <c r="Q27">
        <f>COUNTIF('Entry Form'!D28:CY28,"=3")</f>
        <v>0</v>
      </c>
      <c r="R27" t="e">
        <f t="shared" si="8"/>
        <v>#DIV/0!</v>
      </c>
      <c r="S27" t="e">
        <f t="shared" si="9"/>
        <v>#DIV/0!</v>
      </c>
      <c r="T27">
        <f>COUNTIF('Entry Form'!D28:CY28,"=4")</f>
        <v>0</v>
      </c>
      <c r="U27" t="e">
        <f t="shared" si="10"/>
        <v>#DIV/0!</v>
      </c>
      <c r="V27" t="e">
        <f t="shared" si="15"/>
        <v>#DIV/0!</v>
      </c>
      <c r="W27">
        <f>COUNTIF('Entry Form'!D28:CY28,"=5")</f>
        <v>0</v>
      </c>
      <c r="X27" t="e">
        <f t="shared" si="11"/>
        <v>#DIV/0!</v>
      </c>
      <c r="Y27" t="e">
        <f t="shared" si="12"/>
        <v>#DIV/0!</v>
      </c>
      <c r="AI27" s="47">
        <f>COUNTIF('Entry Form'!D28:CY28,"=99")</f>
        <v>0</v>
      </c>
      <c r="AJ27" s="47" t="e">
        <f t="shared" si="16"/>
        <v>#DIV/0!</v>
      </c>
      <c r="AK27" s="47" t="e">
        <f t="shared" si="13"/>
        <v>#DIV/0!</v>
      </c>
    </row>
    <row r="28" spans="1:37" x14ac:dyDescent="0.35">
      <c r="A28" s="66">
        <v>3.2</v>
      </c>
      <c r="B28">
        <f>COUNTIF('Entry Form'!D98:CZ98,"&gt;0")</f>
        <v>0</v>
      </c>
      <c r="C28">
        <f>COUNTIF('Entry Form'!D29:CY29,"&lt;100")</f>
        <v>0</v>
      </c>
      <c r="D28">
        <f t="shared" si="0"/>
        <v>0</v>
      </c>
      <c r="E28">
        <f>COUNTIF('Entry Form'!D29:CY29,"=0")</f>
        <v>0</v>
      </c>
      <c r="F28" t="e">
        <f t="shared" si="1"/>
        <v>#DIV/0!</v>
      </c>
      <c r="G28" s="406" t="e">
        <f t="shared" si="2"/>
        <v>#DIV/0!</v>
      </c>
      <c r="H28" s="406"/>
      <c r="I28">
        <f t="shared" si="3"/>
        <v>0</v>
      </c>
      <c r="J28" t="e">
        <f t="shared" si="4"/>
        <v>#DIV/0!</v>
      </c>
      <c r="K28">
        <f>COUNTIF('Entry Form'!D29:CY29,"=1")</f>
        <v>0</v>
      </c>
      <c r="L28" t="e">
        <f t="shared" si="5"/>
        <v>#DIV/0!</v>
      </c>
      <c r="M28" t="e">
        <f t="shared" si="14"/>
        <v>#DIV/0!</v>
      </c>
      <c r="N28">
        <f>COUNTIF('Entry Form'!D29:CY29,"=2")</f>
        <v>0</v>
      </c>
      <c r="O28" t="e">
        <f t="shared" si="6"/>
        <v>#DIV/0!</v>
      </c>
      <c r="P28" t="e">
        <f t="shared" si="7"/>
        <v>#DIV/0!</v>
      </c>
      <c r="Q28">
        <f>COUNTIF('Entry Form'!D29:CY29,"=3")</f>
        <v>0</v>
      </c>
      <c r="R28" t="e">
        <f t="shared" si="8"/>
        <v>#DIV/0!</v>
      </c>
      <c r="S28" t="e">
        <f t="shared" si="9"/>
        <v>#DIV/0!</v>
      </c>
      <c r="T28">
        <f>COUNTIF('Entry Form'!D29:CY29,"=4")</f>
        <v>0</v>
      </c>
      <c r="U28" t="e">
        <f t="shared" si="10"/>
        <v>#DIV/0!</v>
      </c>
      <c r="V28" t="e">
        <f t="shared" si="15"/>
        <v>#DIV/0!</v>
      </c>
      <c r="W28">
        <f>COUNTIF('Entry Form'!D29:CY29,"=5")</f>
        <v>0</v>
      </c>
      <c r="X28" t="e">
        <f t="shared" si="11"/>
        <v>#DIV/0!</v>
      </c>
      <c r="Y28" t="e">
        <f t="shared" si="12"/>
        <v>#DIV/0!</v>
      </c>
      <c r="AI28" s="47">
        <f>COUNTIF('Entry Form'!D29:CY29,"=99")</f>
        <v>0</v>
      </c>
      <c r="AJ28" s="47" t="e">
        <f t="shared" si="16"/>
        <v>#DIV/0!</v>
      </c>
      <c r="AK28" s="47" t="e">
        <f t="shared" si="13"/>
        <v>#DIV/0!</v>
      </c>
    </row>
    <row r="29" spans="1:37" x14ac:dyDescent="0.35">
      <c r="A29" s="66">
        <v>3.3</v>
      </c>
      <c r="B29">
        <f>COUNTIF('Entry Form'!D98:CZ98,"&gt;0")</f>
        <v>0</v>
      </c>
      <c r="C29">
        <f>COUNTIF('Entry Form'!D30:CY30,"&lt;100")</f>
        <v>0</v>
      </c>
      <c r="D29">
        <f t="shared" si="0"/>
        <v>0</v>
      </c>
      <c r="E29">
        <f>COUNTIF('Entry Form'!D30:CY30,"=0")</f>
        <v>0</v>
      </c>
      <c r="F29" t="e">
        <f t="shared" si="1"/>
        <v>#DIV/0!</v>
      </c>
      <c r="G29" s="406" t="e">
        <f t="shared" si="2"/>
        <v>#DIV/0!</v>
      </c>
      <c r="H29" s="406"/>
      <c r="I29">
        <f t="shared" si="3"/>
        <v>0</v>
      </c>
      <c r="J29" t="e">
        <f t="shared" si="4"/>
        <v>#DIV/0!</v>
      </c>
      <c r="K29">
        <f>COUNTIF('Entry Form'!D30:CY30,"=1")</f>
        <v>0</v>
      </c>
      <c r="L29" t="e">
        <f t="shared" si="5"/>
        <v>#DIV/0!</v>
      </c>
      <c r="M29" t="e">
        <f t="shared" si="14"/>
        <v>#DIV/0!</v>
      </c>
      <c r="N29">
        <f>COUNTIF('Entry Form'!D30:CY30,"=2")</f>
        <v>0</v>
      </c>
      <c r="O29" t="e">
        <f t="shared" si="6"/>
        <v>#DIV/0!</v>
      </c>
      <c r="P29" t="e">
        <f t="shared" si="7"/>
        <v>#DIV/0!</v>
      </c>
      <c r="Q29">
        <f>COUNTIF('Entry Form'!D30:CY30,"=3")</f>
        <v>0</v>
      </c>
      <c r="R29" t="e">
        <f t="shared" si="8"/>
        <v>#DIV/0!</v>
      </c>
      <c r="S29" t="e">
        <f t="shared" si="9"/>
        <v>#DIV/0!</v>
      </c>
      <c r="T29">
        <f>COUNTIF('Entry Form'!D30:CY30,"=4")</f>
        <v>0</v>
      </c>
      <c r="U29" t="e">
        <f t="shared" si="10"/>
        <v>#DIV/0!</v>
      </c>
      <c r="V29" t="e">
        <f t="shared" si="15"/>
        <v>#DIV/0!</v>
      </c>
      <c r="W29">
        <f>COUNTIF('Entry Form'!D30:CY30,"=5")</f>
        <v>0</v>
      </c>
      <c r="X29" t="e">
        <f t="shared" si="11"/>
        <v>#DIV/0!</v>
      </c>
      <c r="Y29" t="e">
        <f t="shared" si="12"/>
        <v>#DIV/0!</v>
      </c>
      <c r="AI29" s="47">
        <f>COUNTIF('Entry Form'!D30:CY30,"=99")</f>
        <v>0</v>
      </c>
      <c r="AJ29" s="47" t="e">
        <f t="shared" si="16"/>
        <v>#DIV/0!</v>
      </c>
      <c r="AK29" s="47" t="e">
        <f t="shared" si="13"/>
        <v>#DIV/0!</v>
      </c>
    </row>
    <row r="30" spans="1:37" x14ac:dyDescent="0.35">
      <c r="A30" s="66">
        <v>3.4</v>
      </c>
      <c r="B30">
        <f>COUNTIF('Entry Form'!D98:CZ98,"&gt;0")</f>
        <v>0</v>
      </c>
      <c r="C30">
        <f>COUNTIF('Entry Form'!D31:CY31,"&lt;100")</f>
        <v>0</v>
      </c>
      <c r="D30">
        <f t="shared" si="0"/>
        <v>0</v>
      </c>
      <c r="E30">
        <f>COUNTIF('Entry Form'!D31:CY31,"=0")</f>
        <v>0</v>
      </c>
      <c r="F30" t="e">
        <f t="shared" si="1"/>
        <v>#DIV/0!</v>
      </c>
      <c r="G30" s="406" t="e">
        <f t="shared" si="2"/>
        <v>#DIV/0!</v>
      </c>
      <c r="H30" s="406"/>
      <c r="I30">
        <f t="shared" si="3"/>
        <v>0</v>
      </c>
      <c r="J30" t="e">
        <f t="shared" si="4"/>
        <v>#DIV/0!</v>
      </c>
      <c r="K30">
        <f>COUNTIF('Entry Form'!D31:CY31,"=1")</f>
        <v>0</v>
      </c>
      <c r="L30" t="e">
        <f t="shared" si="5"/>
        <v>#DIV/0!</v>
      </c>
      <c r="M30" t="e">
        <f t="shared" si="14"/>
        <v>#DIV/0!</v>
      </c>
      <c r="N30">
        <f>COUNTIF('Entry Form'!D31:CY31,"=2")</f>
        <v>0</v>
      </c>
      <c r="O30" t="e">
        <f t="shared" si="6"/>
        <v>#DIV/0!</v>
      </c>
      <c r="P30" t="e">
        <f t="shared" si="7"/>
        <v>#DIV/0!</v>
      </c>
      <c r="Q30">
        <f>COUNTIF('Entry Form'!D31:CY31,"=3")</f>
        <v>0</v>
      </c>
      <c r="R30" t="e">
        <f t="shared" si="8"/>
        <v>#DIV/0!</v>
      </c>
      <c r="S30" t="e">
        <f t="shared" si="9"/>
        <v>#DIV/0!</v>
      </c>
      <c r="T30">
        <f>COUNTIF('Entry Form'!D31:CY31,"=4")</f>
        <v>0</v>
      </c>
      <c r="U30" t="e">
        <f t="shared" si="10"/>
        <v>#DIV/0!</v>
      </c>
      <c r="V30" t="e">
        <f t="shared" si="15"/>
        <v>#DIV/0!</v>
      </c>
      <c r="W30">
        <f>COUNTIF('Entry Form'!D31:CY31,"=5")</f>
        <v>0</v>
      </c>
      <c r="X30" t="e">
        <f t="shared" si="11"/>
        <v>#DIV/0!</v>
      </c>
      <c r="Y30" t="e">
        <f t="shared" si="12"/>
        <v>#DIV/0!</v>
      </c>
      <c r="AI30" s="47">
        <f>COUNTIF('Entry Form'!D31:CY31,"=99")</f>
        <v>0</v>
      </c>
      <c r="AJ30" s="47" t="e">
        <f t="shared" si="16"/>
        <v>#DIV/0!</v>
      </c>
      <c r="AK30" s="47" t="e">
        <f t="shared" si="13"/>
        <v>#DIV/0!</v>
      </c>
    </row>
    <row r="31" spans="1:37" x14ac:dyDescent="0.35">
      <c r="A31" s="66">
        <v>3.5</v>
      </c>
      <c r="B31">
        <f>COUNTIF('Entry Form'!D98:CZ98,"&gt;0")</f>
        <v>0</v>
      </c>
      <c r="C31">
        <f>COUNTIF('Entry Form'!D32:CY32,"&lt;100")</f>
        <v>0</v>
      </c>
      <c r="D31">
        <f t="shared" si="0"/>
        <v>0</v>
      </c>
      <c r="E31">
        <f>COUNTIF('Entry Form'!D32:CY32,"=0")</f>
        <v>0</v>
      </c>
      <c r="F31" t="e">
        <f t="shared" si="1"/>
        <v>#DIV/0!</v>
      </c>
      <c r="G31" s="406" t="e">
        <f t="shared" si="2"/>
        <v>#DIV/0!</v>
      </c>
      <c r="H31" s="406"/>
      <c r="I31">
        <f t="shared" si="3"/>
        <v>0</v>
      </c>
      <c r="J31" t="e">
        <f t="shared" si="4"/>
        <v>#DIV/0!</v>
      </c>
      <c r="K31">
        <f>COUNTIF('Entry Form'!D32:CY32,"=1")</f>
        <v>0</v>
      </c>
      <c r="L31" t="e">
        <f t="shared" si="5"/>
        <v>#DIV/0!</v>
      </c>
      <c r="M31" t="e">
        <f t="shared" si="14"/>
        <v>#DIV/0!</v>
      </c>
      <c r="N31">
        <f>COUNTIF('Entry Form'!D32:CY32,"=2")</f>
        <v>0</v>
      </c>
      <c r="O31" t="e">
        <f t="shared" si="6"/>
        <v>#DIV/0!</v>
      </c>
      <c r="P31" t="e">
        <f t="shared" si="7"/>
        <v>#DIV/0!</v>
      </c>
      <c r="Q31">
        <f>COUNTIF('Entry Form'!D32:CY32,"=3")</f>
        <v>0</v>
      </c>
      <c r="R31" t="e">
        <f t="shared" si="8"/>
        <v>#DIV/0!</v>
      </c>
      <c r="S31" t="e">
        <f t="shared" si="9"/>
        <v>#DIV/0!</v>
      </c>
      <c r="T31">
        <f>COUNTIF('Entry Form'!D32:CY32,"=4")</f>
        <v>0</v>
      </c>
      <c r="U31" t="e">
        <f t="shared" si="10"/>
        <v>#DIV/0!</v>
      </c>
      <c r="V31" t="e">
        <f t="shared" si="15"/>
        <v>#DIV/0!</v>
      </c>
      <c r="W31">
        <f>COUNTIF('Entry Form'!D32:CY32,"=5")</f>
        <v>0</v>
      </c>
      <c r="X31" t="e">
        <f t="shared" si="11"/>
        <v>#DIV/0!</v>
      </c>
      <c r="Y31" t="e">
        <f t="shared" si="12"/>
        <v>#DIV/0!</v>
      </c>
      <c r="AI31" s="47">
        <f>COUNTIF('Entry Form'!D32:CY32,"=99")</f>
        <v>0</v>
      </c>
      <c r="AJ31" s="47" t="e">
        <f t="shared" si="16"/>
        <v>#DIV/0!</v>
      </c>
      <c r="AK31" s="47" t="e">
        <f t="shared" si="13"/>
        <v>#DIV/0!</v>
      </c>
    </row>
    <row r="32" spans="1:37" x14ac:dyDescent="0.35">
      <c r="A32" s="66">
        <v>3.6</v>
      </c>
      <c r="B32">
        <f>COUNTIF('Entry Form'!D98:CZ98,"&gt;0")</f>
        <v>0</v>
      </c>
      <c r="C32">
        <f>COUNTIF('Entry Form'!D33:CY33,"&lt;100")</f>
        <v>0</v>
      </c>
      <c r="D32">
        <f t="shared" si="0"/>
        <v>0</v>
      </c>
      <c r="E32">
        <f>COUNTIF('Entry Form'!D33:CY33,"=0")</f>
        <v>0</v>
      </c>
      <c r="F32" t="e">
        <f t="shared" si="1"/>
        <v>#DIV/0!</v>
      </c>
      <c r="G32" s="406" t="e">
        <f t="shared" si="2"/>
        <v>#DIV/0!</v>
      </c>
      <c r="H32" s="406"/>
      <c r="I32">
        <f t="shared" si="3"/>
        <v>0</v>
      </c>
      <c r="J32" t="e">
        <f t="shared" si="4"/>
        <v>#DIV/0!</v>
      </c>
      <c r="K32">
        <f>COUNTIF('Entry Form'!D33:CY33,"=1")</f>
        <v>0</v>
      </c>
      <c r="L32" t="e">
        <f t="shared" si="5"/>
        <v>#DIV/0!</v>
      </c>
      <c r="M32" t="e">
        <f t="shared" si="14"/>
        <v>#DIV/0!</v>
      </c>
      <c r="N32">
        <f>COUNTIF('Entry Form'!D33:CY33,"=2")</f>
        <v>0</v>
      </c>
      <c r="O32" t="e">
        <f t="shared" si="6"/>
        <v>#DIV/0!</v>
      </c>
      <c r="P32" t="e">
        <f t="shared" si="7"/>
        <v>#DIV/0!</v>
      </c>
      <c r="Q32">
        <f>COUNTIF('Entry Form'!D33:CY33,"=3")</f>
        <v>0</v>
      </c>
      <c r="R32" t="e">
        <f t="shared" si="8"/>
        <v>#DIV/0!</v>
      </c>
      <c r="S32" t="e">
        <f t="shared" si="9"/>
        <v>#DIV/0!</v>
      </c>
      <c r="T32">
        <f>COUNTIF('Entry Form'!D33:CY33,"=4")</f>
        <v>0</v>
      </c>
      <c r="U32" t="e">
        <f t="shared" si="10"/>
        <v>#DIV/0!</v>
      </c>
      <c r="V32" t="e">
        <f t="shared" si="15"/>
        <v>#DIV/0!</v>
      </c>
      <c r="W32">
        <f>COUNTIF('Entry Form'!D33:CY33,"=5")</f>
        <v>0</v>
      </c>
      <c r="X32" t="e">
        <f t="shared" si="11"/>
        <v>#DIV/0!</v>
      </c>
      <c r="Y32" t="e">
        <f t="shared" si="12"/>
        <v>#DIV/0!</v>
      </c>
      <c r="AI32" s="47">
        <f>COUNTIF('Entry Form'!D33:CY33,"=99")</f>
        <v>0</v>
      </c>
      <c r="AJ32" s="47" t="e">
        <f t="shared" si="16"/>
        <v>#DIV/0!</v>
      </c>
      <c r="AK32" s="47" t="e">
        <f t="shared" si="13"/>
        <v>#DIV/0!</v>
      </c>
    </row>
    <row r="33" spans="1:37" x14ac:dyDescent="0.35">
      <c r="A33" s="66">
        <v>3.7</v>
      </c>
      <c r="B33">
        <f>COUNTIF('Entry Form'!D98:CZ98,"&gt;0")</f>
        <v>0</v>
      </c>
      <c r="C33">
        <f>COUNTIF('Entry Form'!D34:CY34,"&lt;100")</f>
        <v>0</v>
      </c>
      <c r="D33">
        <f t="shared" si="0"/>
        <v>0</v>
      </c>
      <c r="E33">
        <f>COUNTIF('Entry Form'!D34:CY34,"=0")</f>
        <v>0</v>
      </c>
      <c r="F33" t="e">
        <f t="shared" si="1"/>
        <v>#DIV/0!</v>
      </c>
      <c r="G33" s="406" t="e">
        <f t="shared" si="2"/>
        <v>#DIV/0!</v>
      </c>
      <c r="H33" s="406"/>
      <c r="I33">
        <f t="shared" si="3"/>
        <v>0</v>
      </c>
      <c r="J33" t="e">
        <f t="shared" si="4"/>
        <v>#DIV/0!</v>
      </c>
      <c r="K33">
        <f>COUNTIF('Entry Form'!D34:CY34,"=1")</f>
        <v>0</v>
      </c>
      <c r="L33" t="e">
        <f t="shared" si="5"/>
        <v>#DIV/0!</v>
      </c>
      <c r="M33" t="e">
        <f t="shared" si="14"/>
        <v>#DIV/0!</v>
      </c>
      <c r="N33">
        <f>COUNTIF('Entry Form'!D34:CY34,"=2")</f>
        <v>0</v>
      </c>
      <c r="O33" t="e">
        <f t="shared" si="6"/>
        <v>#DIV/0!</v>
      </c>
      <c r="P33" t="e">
        <f t="shared" si="7"/>
        <v>#DIV/0!</v>
      </c>
      <c r="Q33">
        <f>COUNTIF('Entry Form'!D34:CY34,"=3")</f>
        <v>0</v>
      </c>
      <c r="R33" t="e">
        <f t="shared" si="8"/>
        <v>#DIV/0!</v>
      </c>
      <c r="S33" t="e">
        <f t="shared" si="9"/>
        <v>#DIV/0!</v>
      </c>
      <c r="T33">
        <f>COUNTIF('Entry Form'!D34:CY34,"=4")</f>
        <v>0</v>
      </c>
      <c r="U33" t="e">
        <f t="shared" si="10"/>
        <v>#DIV/0!</v>
      </c>
      <c r="V33" t="e">
        <f t="shared" si="15"/>
        <v>#DIV/0!</v>
      </c>
      <c r="W33">
        <f>COUNTIF('Entry Form'!D34:CY34,"=5")</f>
        <v>0</v>
      </c>
      <c r="X33" t="e">
        <f t="shared" si="11"/>
        <v>#DIV/0!</v>
      </c>
      <c r="Y33" t="e">
        <f t="shared" si="12"/>
        <v>#DIV/0!</v>
      </c>
      <c r="AI33" s="47">
        <f>COUNTIF('Entry Form'!D34:CY34,"=99")</f>
        <v>0</v>
      </c>
      <c r="AJ33" s="47" t="e">
        <f t="shared" si="16"/>
        <v>#DIV/0!</v>
      </c>
      <c r="AK33" s="47" t="e">
        <f t="shared" si="13"/>
        <v>#DIV/0!</v>
      </c>
    </row>
    <row r="34" spans="1:37" x14ac:dyDescent="0.35">
      <c r="A34" s="66">
        <v>3.8</v>
      </c>
      <c r="B34">
        <f>COUNTIF('Entry Form'!D98:CZ98,"&gt;0")</f>
        <v>0</v>
      </c>
      <c r="C34">
        <f>COUNTIF('Entry Form'!D35:CY35,"&lt;100")</f>
        <v>0</v>
      </c>
      <c r="D34">
        <f t="shared" si="0"/>
        <v>0</v>
      </c>
      <c r="E34">
        <f>COUNTIF('Entry Form'!D35:CY35,"=0")</f>
        <v>0</v>
      </c>
      <c r="F34" t="e">
        <f t="shared" si="1"/>
        <v>#DIV/0!</v>
      </c>
      <c r="G34" s="406" t="e">
        <f t="shared" si="2"/>
        <v>#DIV/0!</v>
      </c>
      <c r="H34" s="406"/>
      <c r="I34">
        <f t="shared" si="3"/>
        <v>0</v>
      </c>
      <c r="J34" t="e">
        <f t="shared" si="4"/>
        <v>#DIV/0!</v>
      </c>
      <c r="K34">
        <f>COUNTIF('Entry Form'!D35:CY35,"=1")</f>
        <v>0</v>
      </c>
      <c r="L34" t="e">
        <f t="shared" si="5"/>
        <v>#DIV/0!</v>
      </c>
      <c r="M34" t="e">
        <f t="shared" si="14"/>
        <v>#DIV/0!</v>
      </c>
      <c r="N34">
        <f>COUNTIF('Entry Form'!D35:CY35,"=2")</f>
        <v>0</v>
      </c>
      <c r="O34" t="e">
        <f t="shared" si="6"/>
        <v>#DIV/0!</v>
      </c>
      <c r="P34" t="e">
        <f t="shared" si="7"/>
        <v>#DIV/0!</v>
      </c>
      <c r="Q34">
        <f>COUNTIF('Entry Form'!D35:CY35,"=3")</f>
        <v>0</v>
      </c>
      <c r="R34" t="e">
        <f t="shared" si="8"/>
        <v>#DIV/0!</v>
      </c>
      <c r="S34" t="e">
        <f t="shared" si="9"/>
        <v>#DIV/0!</v>
      </c>
      <c r="T34">
        <f>COUNTIF('Entry Form'!D35:CY35,"=4")</f>
        <v>0</v>
      </c>
      <c r="U34" t="e">
        <f t="shared" si="10"/>
        <v>#DIV/0!</v>
      </c>
      <c r="V34" t="e">
        <f t="shared" si="15"/>
        <v>#DIV/0!</v>
      </c>
      <c r="W34">
        <f>COUNTIF('Entry Form'!D35:CY35,"=5")</f>
        <v>0</v>
      </c>
      <c r="X34" t="e">
        <f t="shared" si="11"/>
        <v>#DIV/0!</v>
      </c>
      <c r="Y34" t="e">
        <f t="shared" si="12"/>
        <v>#DIV/0!</v>
      </c>
      <c r="AI34" s="47">
        <f>COUNTIF('Entry Form'!D35:CY35,"=99")</f>
        <v>0</v>
      </c>
      <c r="AJ34" s="47" t="e">
        <f t="shared" si="16"/>
        <v>#DIV/0!</v>
      </c>
      <c r="AK34" s="47" t="e">
        <f t="shared" si="13"/>
        <v>#DIV/0!</v>
      </c>
    </row>
    <row r="35" spans="1:37" x14ac:dyDescent="0.35">
      <c r="A35" s="66">
        <v>3.9</v>
      </c>
      <c r="B35">
        <f>COUNTIF('Entry Form'!D98:CZ98,"&gt;0")</f>
        <v>0</v>
      </c>
      <c r="C35">
        <f>COUNTIF('Entry Form'!D36:CY36,"&lt;100")</f>
        <v>0</v>
      </c>
      <c r="D35">
        <f t="shared" ref="D35:D66" si="17">C35-AI35</f>
        <v>0</v>
      </c>
      <c r="E35">
        <f>COUNTIF('Entry Form'!D36:CY36,"=0")</f>
        <v>0</v>
      </c>
      <c r="F35" t="e">
        <f t="shared" ref="F35:F66" si="18">E35/B35</f>
        <v>#DIV/0!</v>
      </c>
      <c r="G35" s="406" t="e">
        <f t="shared" ref="G35:G66" si="19">E35/C35</f>
        <v>#DIV/0!</v>
      </c>
      <c r="H35" s="406"/>
      <c r="I35">
        <f t="shared" ref="I35:I66" si="20">E35+(B35-C35)</f>
        <v>0</v>
      </c>
      <c r="J35" t="e">
        <f t="shared" ref="J35:J66" si="21">I35/B35</f>
        <v>#DIV/0!</v>
      </c>
      <c r="K35">
        <f>COUNTIF('Entry Form'!D36:CY36,"=1")</f>
        <v>0</v>
      </c>
      <c r="L35" t="e">
        <f t="shared" ref="L35:L66" si="22">K35/B35</f>
        <v>#DIV/0!</v>
      </c>
      <c r="M35" t="e">
        <f t="shared" si="14"/>
        <v>#DIV/0!</v>
      </c>
      <c r="N35">
        <f>COUNTIF('Entry Form'!D36:CY36,"=2")</f>
        <v>0</v>
      </c>
      <c r="O35" t="e">
        <f t="shared" ref="O35:O66" si="23">N35/B35</f>
        <v>#DIV/0!</v>
      </c>
      <c r="P35" t="e">
        <f t="shared" ref="P35:P66" si="24">N35/D35</f>
        <v>#DIV/0!</v>
      </c>
      <c r="Q35">
        <f>COUNTIF('Entry Form'!D36:CY36,"=3")</f>
        <v>0</v>
      </c>
      <c r="R35" t="e">
        <f t="shared" ref="R35:R66" si="25">Q35/B35</f>
        <v>#DIV/0!</v>
      </c>
      <c r="S35" t="e">
        <f t="shared" ref="S35:S66" si="26">Q35/D35</f>
        <v>#DIV/0!</v>
      </c>
      <c r="T35">
        <f>COUNTIF('Entry Form'!D36:CY36,"=4")</f>
        <v>0</v>
      </c>
      <c r="U35" t="e">
        <f t="shared" ref="U35:U66" si="27">T35/B35</f>
        <v>#DIV/0!</v>
      </c>
      <c r="V35" t="e">
        <f t="shared" si="15"/>
        <v>#DIV/0!</v>
      </c>
      <c r="W35">
        <f>COUNTIF('Entry Form'!D36:CY36,"=5")</f>
        <v>0</v>
      </c>
      <c r="X35" t="e">
        <f t="shared" ref="X35:X64" si="28">W35/B35</f>
        <v>#DIV/0!</v>
      </c>
      <c r="Y35" t="e">
        <f t="shared" ref="Y35:Y66" si="29">W35/D35</f>
        <v>#DIV/0!</v>
      </c>
      <c r="AI35" s="47">
        <f>COUNTIF('Entry Form'!D36:CY36,"=99")</f>
        <v>0</v>
      </c>
      <c r="AJ35" s="47" t="e">
        <f t="shared" si="16"/>
        <v>#DIV/0!</v>
      </c>
      <c r="AK35" s="47" t="e">
        <f t="shared" ref="AK35:AK66" si="30">AI35/C35</f>
        <v>#DIV/0!</v>
      </c>
    </row>
    <row r="36" spans="1:37" x14ac:dyDescent="0.35">
      <c r="A36" s="29">
        <v>3.101</v>
      </c>
      <c r="B36">
        <f>COUNTIF('Entry Form'!D98:CZ98,"&gt;0")</f>
        <v>0</v>
      </c>
      <c r="C36">
        <f>COUNTIF('Entry Form'!D37:CY37,"&lt;100")</f>
        <v>0</v>
      </c>
      <c r="D36">
        <f t="shared" si="17"/>
        <v>0</v>
      </c>
      <c r="E36">
        <f>COUNTIF('Entry Form'!D37:CY37,"=0")</f>
        <v>0</v>
      </c>
      <c r="F36" t="e">
        <f t="shared" si="18"/>
        <v>#DIV/0!</v>
      </c>
      <c r="G36" s="406" t="e">
        <f t="shared" si="19"/>
        <v>#DIV/0!</v>
      </c>
      <c r="H36" s="406"/>
      <c r="I36">
        <f t="shared" si="20"/>
        <v>0</v>
      </c>
      <c r="J36" t="e">
        <f t="shared" si="21"/>
        <v>#DIV/0!</v>
      </c>
      <c r="K36">
        <f>COUNTIF('Entry Form'!D37:CY37,"=1")</f>
        <v>0</v>
      </c>
      <c r="L36" t="e">
        <f t="shared" si="22"/>
        <v>#DIV/0!</v>
      </c>
      <c r="M36" t="e">
        <f t="shared" si="14"/>
        <v>#DIV/0!</v>
      </c>
      <c r="N36">
        <f>COUNTIF('Entry Form'!D37:CY37,"=2")</f>
        <v>0</v>
      </c>
      <c r="O36" t="e">
        <f t="shared" si="23"/>
        <v>#DIV/0!</v>
      </c>
      <c r="P36" t="e">
        <f t="shared" si="24"/>
        <v>#DIV/0!</v>
      </c>
      <c r="Q36">
        <f>COUNTIF('Entry Form'!D37:CY37,"=3")</f>
        <v>0</v>
      </c>
      <c r="R36" t="e">
        <f t="shared" si="25"/>
        <v>#DIV/0!</v>
      </c>
      <c r="S36" t="e">
        <f t="shared" si="26"/>
        <v>#DIV/0!</v>
      </c>
      <c r="T36">
        <f>COUNTIF('Entry Form'!D37:CY37,"=4")</f>
        <v>0</v>
      </c>
      <c r="U36" t="e">
        <f t="shared" si="27"/>
        <v>#DIV/0!</v>
      </c>
      <c r="V36" t="e">
        <f t="shared" si="15"/>
        <v>#DIV/0!</v>
      </c>
      <c r="W36">
        <f>COUNTIF('Entry Form'!D37:CY37,"=5")</f>
        <v>0</v>
      </c>
      <c r="X36" t="e">
        <f t="shared" si="28"/>
        <v>#DIV/0!</v>
      </c>
      <c r="Y36" t="e">
        <f t="shared" si="29"/>
        <v>#DIV/0!</v>
      </c>
      <c r="AI36" s="47">
        <f>COUNTIF('Entry Form'!D37:CY37,"=99")</f>
        <v>0</v>
      </c>
      <c r="AJ36" s="47" t="e">
        <f t="shared" si="16"/>
        <v>#DIV/0!</v>
      </c>
      <c r="AK36" s="47" t="e">
        <f t="shared" si="30"/>
        <v>#DIV/0!</v>
      </c>
    </row>
    <row r="37" spans="1:37" x14ac:dyDescent="0.35">
      <c r="A37" s="29">
        <v>3.11</v>
      </c>
      <c r="B37">
        <f>COUNTIF('Entry Form'!D98:CZ98,"&gt;0")</f>
        <v>0</v>
      </c>
      <c r="C37">
        <f>COUNTIF('Entry Form'!D38:CY38,"&lt;100")</f>
        <v>0</v>
      </c>
      <c r="D37">
        <f t="shared" si="17"/>
        <v>0</v>
      </c>
      <c r="E37">
        <f>COUNTIF('Entry Form'!D38:CY38,"=0")</f>
        <v>0</v>
      </c>
      <c r="F37" t="e">
        <f t="shared" si="18"/>
        <v>#DIV/0!</v>
      </c>
      <c r="G37" s="406" t="e">
        <f t="shared" si="19"/>
        <v>#DIV/0!</v>
      </c>
      <c r="H37" s="406"/>
      <c r="I37">
        <f t="shared" si="20"/>
        <v>0</v>
      </c>
      <c r="J37" t="e">
        <f t="shared" si="21"/>
        <v>#DIV/0!</v>
      </c>
      <c r="K37">
        <f>COUNTIF('Entry Form'!D38:CY38,"=1")</f>
        <v>0</v>
      </c>
      <c r="L37" t="e">
        <f t="shared" si="22"/>
        <v>#DIV/0!</v>
      </c>
      <c r="M37" t="e">
        <f t="shared" si="14"/>
        <v>#DIV/0!</v>
      </c>
      <c r="N37">
        <f>COUNTIF('Entry Form'!D38:CY38,"=2")</f>
        <v>0</v>
      </c>
      <c r="O37" t="e">
        <f t="shared" si="23"/>
        <v>#DIV/0!</v>
      </c>
      <c r="P37" t="e">
        <f t="shared" si="24"/>
        <v>#DIV/0!</v>
      </c>
      <c r="Q37">
        <f>COUNTIF('Entry Form'!D38:CY38,"=3")</f>
        <v>0</v>
      </c>
      <c r="R37" t="e">
        <f t="shared" si="25"/>
        <v>#DIV/0!</v>
      </c>
      <c r="S37" t="e">
        <f t="shared" si="26"/>
        <v>#DIV/0!</v>
      </c>
      <c r="T37">
        <f>COUNTIF('Entry Form'!D38:CY38,"=4")</f>
        <v>0</v>
      </c>
      <c r="U37" t="e">
        <f t="shared" si="27"/>
        <v>#DIV/0!</v>
      </c>
      <c r="V37" t="e">
        <f t="shared" si="15"/>
        <v>#DIV/0!</v>
      </c>
      <c r="W37">
        <f>COUNTIF('Entry Form'!D38:CY38,"=5")</f>
        <v>0</v>
      </c>
      <c r="X37" t="e">
        <f t="shared" si="28"/>
        <v>#DIV/0!</v>
      </c>
      <c r="Y37" t="e">
        <f t="shared" si="29"/>
        <v>#DIV/0!</v>
      </c>
      <c r="AI37" s="47">
        <f>COUNTIF('Entry Form'!D38:CY38,"=99")</f>
        <v>0</v>
      </c>
      <c r="AJ37" s="47" t="e">
        <f t="shared" si="16"/>
        <v>#DIV/0!</v>
      </c>
      <c r="AK37" s="47" t="e">
        <f t="shared" si="30"/>
        <v>#DIV/0!</v>
      </c>
    </row>
    <row r="38" spans="1:37" x14ac:dyDescent="0.35">
      <c r="A38" s="29">
        <v>3.12</v>
      </c>
      <c r="B38">
        <f>COUNTIF('Entry Form'!D98:CZ98,"&gt;0")</f>
        <v>0</v>
      </c>
      <c r="C38">
        <f>COUNTIF('Entry Form'!D39:CY39,"&lt;100")</f>
        <v>0</v>
      </c>
      <c r="D38">
        <f t="shared" si="17"/>
        <v>0</v>
      </c>
      <c r="E38">
        <f>COUNTIF('Entry Form'!D39:CY39,"=0")</f>
        <v>0</v>
      </c>
      <c r="F38" t="e">
        <f t="shared" si="18"/>
        <v>#DIV/0!</v>
      </c>
      <c r="G38" s="406" t="e">
        <f t="shared" si="19"/>
        <v>#DIV/0!</v>
      </c>
      <c r="H38" s="406"/>
      <c r="I38">
        <f t="shared" si="20"/>
        <v>0</v>
      </c>
      <c r="J38" t="e">
        <f t="shared" si="21"/>
        <v>#DIV/0!</v>
      </c>
      <c r="K38">
        <f>COUNTIF('Entry Form'!D39:CY39,"=1")</f>
        <v>0</v>
      </c>
      <c r="L38" t="e">
        <f t="shared" si="22"/>
        <v>#DIV/0!</v>
      </c>
      <c r="M38" t="e">
        <f t="shared" si="14"/>
        <v>#DIV/0!</v>
      </c>
      <c r="N38">
        <f>COUNTIF('Entry Form'!D39:CY39,"=2")</f>
        <v>0</v>
      </c>
      <c r="O38" t="e">
        <f t="shared" si="23"/>
        <v>#DIV/0!</v>
      </c>
      <c r="P38" t="e">
        <f t="shared" si="24"/>
        <v>#DIV/0!</v>
      </c>
      <c r="Q38">
        <f>COUNTIF('Entry Form'!D39:CY39,"=3")</f>
        <v>0</v>
      </c>
      <c r="R38" t="e">
        <f t="shared" si="25"/>
        <v>#DIV/0!</v>
      </c>
      <c r="S38" t="e">
        <f t="shared" si="26"/>
        <v>#DIV/0!</v>
      </c>
      <c r="T38">
        <f>COUNTIF('Entry Form'!D39:CY39,"=4")</f>
        <v>0</v>
      </c>
      <c r="U38" t="e">
        <f t="shared" si="27"/>
        <v>#DIV/0!</v>
      </c>
      <c r="V38" t="e">
        <f t="shared" si="15"/>
        <v>#DIV/0!</v>
      </c>
      <c r="W38">
        <f>COUNTIF('Entry Form'!D39:CY39,"=5")</f>
        <v>0</v>
      </c>
      <c r="X38" t="e">
        <f t="shared" si="28"/>
        <v>#DIV/0!</v>
      </c>
      <c r="Y38" t="e">
        <f t="shared" si="29"/>
        <v>#DIV/0!</v>
      </c>
      <c r="AI38" s="47">
        <f>COUNTIF('Entry Form'!D39:CY39,"=99")</f>
        <v>0</v>
      </c>
      <c r="AJ38" s="47" t="e">
        <f t="shared" si="16"/>
        <v>#DIV/0!</v>
      </c>
      <c r="AK38" s="47" t="e">
        <f t="shared" si="30"/>
        <v>#DIV/0!</v>
      </c>
    </row>
    <row r="39" spans="1:37" s="47" customFormat="1" x14ac:dyDescent="0.35">
      <c r="A39" s="57">
        <v>3.13</v>
      </c>
      <c r="B39" s="47">
        <f>COUNTIF('Entry Form'!D98:CZ98,"&gt;0")</f>
        <v>0</v>
      </c>
      <c r="C39" s="47">
        <f>COUNTIF('Entry Form'!D40:CY40,"&lt;100")</f>
        <v>0</v>
      </c>
      <c r="D39">
        <f t="shared" si="17"/>
        <v>0</v>
      </c>
      <c r="E39" s="47">
        <f>COUNTIF('Entry Form'!D40:CY40,"=0")</f>
        <v>0</v>
      </c>
      <c r="F39" s="47" t="e">
        <f t="shared" si="18"/>
        <v>#DIV/0!</v>
      </c>
      <c r="G39" s="409" t="e">
        <f t="shared" si="19"/>
        <v>#DIV/0!</v>
      </c>
      <c r="H39" s="409"/>
      <c r="I39" s="47">
        <f t="shared" si="20"/>
        <v>0</v>
      </c>
      <c r="J39" s="47" t="e">
        <f t="shared" si="21"/>
        <v>#DIV/0!</v>
      </c>
      <c r="K39" s="47">
        <f>COUNTIF('Entry Form'!D40:CY40,"=1")</f>
        <v>0</v>
      </c>
      <c r="L39" s="47" t="e">
        <f t="shared" si="22"/>
        <v>#DIV/0!</v>
      </c>
      <c r="M39" t="e">
        <f t="shared" si="14"/>
        <v>#DIV/0!</v>
      </c>
      <c r="N39" s="47">
        <f>COUNTIF('Entry Form'!D40:CY40,"=2")</f>
        <v>0</v>
      </c>
      <c r="O39" s="47" t="e">
        <f t="shared" si="23"/>
        <v>#DIV/0!</v>
      </c>
      <c r="P39" t="e">
        <f t="shared" si="24"/>
        <v>#DIV/0!</v>
      </c>
      <c r="Q39" s="47">
        <f>COUNTIF('Entry Form'!D40:CY40,"=3")</f>
        <v>0</v>
      </c>
      <c r="R39" s="47" t="e">
        <f t="shared" si="25"/>
        <v>#DIV/0!</v>
      </c>
      <c r="S39" t="e">
        <f t="shared" si="26"/>
        <v>#DIV/0!</v>
      </c>
      <c r="T39" s="47">
        <f>COUNTIF('Entry Form'!D40:CY40,"=4")</f>
        <v>0</v>
      </c>
      <c r="U39" s="47" t="e">
        <f t="shared" si="27"/>
        <v>#DIV/0!</v>
      </c>
      <c r="V39" t="e">
        <f t="shared" si="15"/>
        <v>#DIV/0!</v>
      </c>
      <c r="W39" s="47">
        <f>COUNTIF('Entry Form'!D40:CY40,"=5")</f>
        <v>0</v>
      </c>
      <c r="X39" s="47" t="e">
        <f t="shared" si="28"/>
        <v>#DIV/0!</v>
      </c>
      <c r="Y39" t="e">
        <f t="shared" si="29"/>
        <v>#DIV/0!</v>
      </c>
      <c r="Z39" s="47">
        <f>COUNTIF('Entry Form'!D40:CY40,"=6")</f>
        <v>0</v>
      </c>
      <c r="AA39" s="47" t="e">
        <f>Z39/B39</f>
        <v>#DIV/0!</v>
      </c>
      <c r="AB39" s="47" t="e">
        <f>Z39/$D39</f>
        <v>#DIV/0!</v>
      </c>
      <c r="AC39" s="47">
        <f>COUNTIF('Entry Form'!D40:CY40,"=8")</f>
        <v>0</v>
      </c>
      <c r="AD39" s="47" t="e">
        <f>AC39/B39</f>
        <v>#DIV/0!</v>
      </c>
      <c r="AE39" s="47" t="e">
        <f>AC39/D39</f>
        <v>#DIV/0!</v>
      </c>
      <c r="AF39" s="47">
        <f>COUNTIF('Entry Form'!D40:CY40,"=10")</f>
        <v>0</v>
      </c>
      <c r="AG39" s="47" t="e">
        <f>AF39/B39</f>
        <v>#DIV/0!</v>
      </c>
      <c r="AH39" s="47" t="e">
        <f>AF39/$D39</f>
        <v>#DIV/0!</v>
      </c>
      <c r="AI39" s="47">
        <f>COUNTIF('Entry Form'!D40:CY40,"=99")</f>
        <v>0</v>
      </c>
      <c r="AJ39" s="47" t="e">
        <f t="shared" si="16"/>
        <v>#DIV/0!</v>
      </c>
      <c r="AK39" s="47" t="e">
        <f t="shared" si="30"/>
        <v>#DIV/0!</v>
      </c>
    </row>
    <row r="40" spans="1:37" x14ac:dyDescent="0.35">
      <c r="A40" s="66">
        <v>4.0999999999999996</v>
      </c>
      <c r="B40">
        <f>COUNTIF('Entry Form'!D98:CZ98,"&gt;0")</f>
        <v>0</v>
      </c>
      <c r="C40">
        <f>COUNTIF('Entry Form'!D41:CY41,"&lt;100")</f>
        <v>0</v>
      </c>
      <c r="D40">
        <f t="shared" si="17"/>
        <v>0</v>
      </c>
      <c r="E40">
        <f>COUNTIF('Entry Form'!D41:CY41,"=0")</f>
        <v>0</v>
      </c>
      <c r="F40" t="e">
        <f t="shared" si="18"/>
        <v>#DIV/0!</v>
      </c>
      <c r="G40" s="406" t="e">
        <f t="shared" si="19"/>
        <v>#DIV/0!</v>
      </c>
      <c r="H40" s="406"/>
      <c r="I40">
        <f t="shared" si="20"/>
        <v>0</v>
      </c>
      <c r="J40" t="e">
        <f t="shared" si="21"/>
        <v>#DIV/0!</v>
      </c>
      <c r="K40">
        <f>COUNTIF('Entry Form'!D41:CY41,"=1")</f>
        <v>0</v>
      </c>
      <c r="L40" t="e">
        <f t="shared" si="22"/>
        <v>#DIV/0!</v>
      </c>
      <c r="M40" t="e">
        <f t="shared" si="14"/>
        <v>#DIV/0!</v>
      </c>
      <c r="N40">
        <f>COUNTIF('Entry Form'!D41:CY41,"=2")</f>
        <v>0</v>
      </c>
      <c r="O40" t="e">
        <f t="shared" si="23"/>
        <v>#DIV/0!</v>
      </c>
      <c r="P40" t="e">
        <f t="shared" si="24"/>
        <v>#DIV/0!</v>
      </c>
      <c r="Q40">
        <f>COUNTIF('Entry Form'!D41:CY41,"=3")</f>
        <v>0</v>
      </c>
      <c r="R40" t="e">
        <f t="shared" si="25"/>
        <v>#DIV/0!</v>
      </c>
      <c r="S40" t="e">
        <f t="shared" si="26"/>
        <v>#DIV/0!</v>
      </c>
      <c r="T40">
        <f>COUNTIF('Entry Form'!D41:CY41,"=4")</f>
        <v>0</v>
      </c>
      <c r="U40" t="e">
        <f t="shared" si="27"/>
        <v>#DIV/0!</v>
      </c>
      <c r="V40" t="e">
        <f t="shared" si="15"/>
        <v>#DIV/0!</v>
      </c>
      <c r="W40">
        <f>COUNTIF('Entry Form'!D41:CY41,"=5")</f>
        <v>0</v>
      </c>
      <c r="X40" t="e">
        <f t="shared" si="28"/>
        <v>#DIV/0!</v>
      </c>
      <c r="Y40" t="e">
        <f t="shared" si="29"/>
        <v>#DIV/0!</v>
      </c>
      <c r="AI40" s="47">
        <f>COUNTIF('Entry Form'!D41:CY41,"=99")</f>
        <v>0</v>
      </c>
      <c r="AJ40" s="47" t="e">
        <f t="shared" si="16"/>
        <v>#DIV/0!</v>
      </c>
      <c r="AK40" s="47" t="e">
        <f t="shared" si="30"/>
        <v>#DIV/0!</v>
      </c>
    </row>
    <row r="41" spans="1:37" x14ac:dyDescent="0.35">
      <c r="A41" s="66">
        <v>4.2</v>
      </c>
      <c r="B41">
        <f>COUNTIF('Entry Form'!D98:CZ98,"&gt;0")</f>
        <v>0</v>
      </c>
      <c r="C41">
        <f>COUNTIF('Entry Form'!D42:CY42,"&lt;100")</f>
        <v>0</v>
      </c>
      <c r="D41">
        <f t="shared" si="17"/>
        <v>0</v>
      </c>
      <c r="E41">
        <f>COUNTIF('Entry Form'!D42:CY42,"=0")</f>
        <v>0</v>
      </c>
      <c r="F41" t="e">
        <f t="shared" si="18"/>
        <v>#DIV/0!</v>
      </c>
      <c r="G41" s="406" t="e">
        <f t="shared" si="19"/>
        <v>#DIV/0!</v>
      </c>
      <c r="H41" s="406"/>
      <c r="I41">
        <f t="shared" si="20"/>
        <v>0</v>
      </c>
      <c r="J41" t="e">
        <f t="shared" si="21"/>
        <v>#DIV/0!</v>
      </c>
      <c r="K41">
        <f>COUNTIF('Entry Form'!D42:CY42,"=1")</f>
        <v>0</v>
      </c>
      <c r="L41" t="e">
        <f t="shared" si="22"/>
        <v>#DIV/0!</v>
      </c>
      <c r="M41" t="e">
        <f t="shared" si="14"/>
        <v>#DIV/0!</v>
      </c>
      <c r="N41">
        <f>COUNTIF('Entry Form'!D42:CY42,"=2")</f>
        <v>0</v>
      </c>
      <c r="O41" t="e">
        <f t="shared" si="23"/>
        <v>#DIV/0!</v>
      </c>
      <c r="P41" t="e">
        <f t="shared" si="24"/>
        <v>#DIV/0!</v>
      </c>
      <c r="Q41">
        <f>COUNTIF('Entry Form'!D42:CY42,"=3")</f>
        <v>0</v>
      </c>
      <c r="R41" t="e">
        <f t="shared" si="25"/>
        <v>#DIV/0!</v>
      </c>
      <c r="S41" t="e">
        <f t="shared" si="26"/>
        <v>#DIV/0!</v>
      </c>
      <c r="T41">
        <f>COUNTIF('Entry Form'!D42:CY42,"=4")</f>
        <v>0</v>
      </c>
      <c r="U41" t="e">
        <f t="shared" si="27"/>
        <v>#DIV/0!</v>
      </c>
      <c r="V41" t="e">
        <f t="shared" si="15"/>
        <v>#DIV/0!</v>
      </c>
      <c r="W41">
        <f>COUNTIF('Entry Form'!D42:CY42,"=5")</f>
        <v>0</v>
      </c>
      <c r="X41" t="e">
        <f t="shared" si="28"/>
        <v>#DIV/0!</v>
      </c>
      <c r="Y41" t="e">
        <f t="shared" si="29"/>
        <v>#DIV/0!</v>
      </c>
      <c r="AI41" s="47">
        <f>COUNTIF('Entry Form'!D42:CY42,"=99")</f>
        <v>0</v>
      </c>
      <c r="AJ41" s="47" t="e">
        <f t="shared" si="16"/>
        <v>#DIV/0!</v>
      </c>
      <c r="AK41" s="47" t="e">
        <f t="shared" si="30"/>
        <v>#DIV/0!</v>
      </c>
    </row>
    <row r="42" spans="1:37" x14ac:dyDescent="0.35">
      <c r="A42" s="66">
        <v>4.3</v>
      </c>
      <c r="B42">
        <f>COUNTIF('Entry Form'!D98:CZ98,"&gt;0")</f>
        <v>0</v>
      </c>
      <c r="C42">
        <f>COUNTIF('Entry Form'!D43:CY43,"&lt;100")</f>
        <v>0</v>
      </c>
      <c r="D42">
        <f t="shared" si="17"/>
        <v>0</v>
      </c>
      <c r="E42">
        <f>COUNTIF('Entry Form'!D43:CY43,"=0")</f>
        <v>0</v>
      </c>
      <c r="F42" t="e">
        <f t="shared" si="18"/>
        <v>#DIV/0!</v>
      </c>
      <c r="G42" s="406" t="e">
        <f t="shared" si="19"/>
        <v>#DIV/0!</v>
      </c>
      <c r="H42" s="406"/>
      <c r="I42">
        <f t="shared" si="20"/>
        <v>0</v>
      </c>
      <c r="J42" t="e">
        <f t="shared" si="21"/>
        <v>#DIV/0!</v>
      </c>
      <c r="K42">
        <f>COUNTIF('Entry Form'!D43:CY43,"=1")</f>
        <v>0</v>
      </c>
      <c r="L42" t="e">
        <f t="shared" si="22"/>
        <v>#DIV/0!</v>
      </c>
      <c r="M42" t="e">
        <f t="shared" si="14"/>
        <v>#DIV/0!</v>
      </c>
      <c r="N42">
        <f>COUNTIF('Entry Form'!D43:CY43,"=2")</f>
        <v>0</v>
      </c>
      <c r="O42" t="e">
        <f t="shared" si="23"/>
        <v>#DIV/0!</v>
      </c>
      <c r="P42" t="e">
        <f t="shared" si="24"/>
        <v>#DIV/0!</v>
      </c>
      <c r="Q42">
        <f>COUNTIF('Entry Form'!D43:CY43,"=3")</f>
        <v>0</v>
      </c>
      <c r="R42" t="e">
        <f t="shared" si="25"/>
        <v>#DIV/0!</v>
      </c>
      <c r="S42" t="e">
        <f t="shared" si="26"/>
        <v>#DIV/0!</v>
      </c>
      <c r="T42">
        <f>COUNTIF('Entry Form'!D43:CY43,"=4")</f>
        <v>0</v>
      </c>
      <c r="U42" t="e">
        <f t="shared" si="27"/>
        <v>#DIV/0!</v>
      </c>
      <c r="V42" t="e">
        <f t="shared" si="15"/>
        <v>#DIV/0!</v>
      </c>
      <c r="W42">
        <f>COUNTIF('Entry Form'!D43:CY43,"=5")</f>
        <v>0</v>
      </c>
      <c r="X42" t="e">
        <f t="shared" si="28"/>
        <v>#DIV/0!</v>
      </c>
      <c r="Y42" t="e">
        <f t="shared" si="29"/>
        <v>#DIV/0!</v>
      </c>
      <c r="AI42" s="47">
        <f>COUNTIF('Entry Form'!D43:CY43,"=99")</f>
        <v>0</v>
      </c>
      <c r="AJ42" s="47" t="e">
        <f t="shared" si="16"/>
        <v>#DIV/0!</v>
      </c>
      <c r="AK42" s="47" t="e">
        <f t="shared" si="30"/>
        <v>#DIV/0!</v>
      </c>
    </row>
    <row r="43" spans="1:37" x14ac:dyDescent="0.35">
      <c r="A43" s="66">
        <v>4.4000000000000004</v>
      </c>
      <c r="B43">
        <f>COUNTIF('Entry Form'!D98:CZ98,"&gt;0")</f>
        <v>0</v>
      </c>
      <c r="C43">
        <f>COUNTIF('Entry Form'!D44:CY44,"&lt;100")</f>
        <v>0</v>
      </c>
      <c r="D43">
        <f t="shared" si="17"/>
        <v>0</v>
      </c>
      <c r="E43">
        <f>COUNTIF('Entry Form'!D44:CY44,"=0")</f>
        <v>0</v>
      </c>
      <c r="F43" t="e">
        <f t="shared" si="18"/>
        <v>#DIV/0!</v>
      </c>
      <c r="G43" s="406" t="e">
        <f t="shared" si="19"/>
        <v>#DIV/0!</v>
      </c>
      <c r="H43" s="406"/>
      <c r="I43">
        <f t="shared" si="20"/>
        <v>0</v>
      </c>
      <c r="J43" t="e">
        <f t="shared" si="21"/>
        <v>#DIV/0!</v>
      </c>
      <c r="K43">
        <f>COUNTIF('Entry Form'!D44:CY44,"=1")</f>
        <v>0</v>
      </c>
      <c r="L43" t="e">
        <f t="shared" si="22"/>
        <v>#DIV/0!</v>
      </c>
      <c r="M43" t="e">
        <f t="shared" si="14"/>
        <v>#DIV/0!</v>
      </c>
      <c r="N43">
        <f>COUNTIF('Entry Form'!D44:CY44,"=2")</f>
        <v>0</v>
      </c>
      <c r="O43" t="e">
        <f t="shared" si="23"/>
        <v>#DIV/0!</v>
      </c>
      <c r="P43" t="e">
        <f t="shared" si="24"/>
        <v>#DIV/0!</v>
      </c>
      <c r="Q43">
        <f>COUNTIF('Entry Form'!D44:CY44,"=3")</f>
        <v>0</v>
      </c>
      <c r="R43" t="e">
        <f t="shared" si="25"/>
        <v>#DIV/0!</v>
      </c>
      <c r="S43" t="e">
        <f t="shared" si="26"/>
        <v>#DIV/0!</v>
      </c>
      <c r="T43">
        <f>COUNTIF('Entry Form'!D44:CY44,"=4")</f>
        <v>0</v>
      </c>
      <c r="U43" t="e">
        <f t="shared" si="27"/>
        <v>#DIV/0!</v>
      </c>
      <c r="V43" t="e">
        <f t="shared" si="15"/>
        <v>#DIV/0!</v>
      </c>
      <c r="W43">
        <f>COUNTIF('Entry Form'!D44:CY44,"=5")</f>
        <v>0</v>
      </c>
      <c r="X43" t="e">
        <f t="shared" si="28"/>
        <v>#DIV/0!</v>
      </c>
      <c r="Y43" t="e">
        <f t="shared" si="29"/>
        <v>#DIV/0!</v>
      </c>
      <c r="AI43" s="47">
        <f>COUNTIF('Entry Form'!D44:CY44,"=99")</f>
        <v>0</v>
      </c>
      <c r="AJ43" s="47" t="e">
        <f t="shared" si="16"/>
        <v>#DIV/0!</v>
      </c>
      <c r="AK43" s="47" t="e">
        <f t="shared" si="30"/>
        <v>#DIV/0!</v>
      </c>
    </row>
    <row r="44" spans="1:37" x14ac:dyDescent="0.35">
      <c r="A44" s="66">
        <v>4.5</v>
      </c>
      <c r="B44">
        <f>COUNTIF('Entry Form'!D98:CZ98,"&gt;0")</f>
        <v>0</v>
      </c>
      <c r="C44">
        <f>COUNTIF('Entry Form'!D45:CY45,"&lt;100")</f>
        <v>0</v>
      </c>
      <c r="D44">
        <f t="shared" si="17"/>
        <v>0</v>
      </c>
      <c r="E44">
        <f>COUNTIF('Entry Form'!D45:CY45,"=0")</f>
        <v>0</v>
      </c>
      <c r="F44" t="e">
        <f t="shared" si="18"/>
        <v>#DIV/0!</v>
      </c>
      <c r="G44" s="406" t="e">
        <f t="shared" si="19"/>
        <v>#DIV/0!</v>
      </c>
      <c r="H44" s="406"/>
      <c r="I44">
        <f t="shared" si="20"/>
        <v>0</v>
      </c>
      <c r="J44" t="e">
        <f t="shared" si="21"/>
        <v>#DIV/0!</v>
      </c>
      <c r="K44">
        <f>COUNTIF('Entry Form'!D45:CY45,"=1")</f>
        <v>0</v>
      </c>
      <c r="L44" t="e">
        <f t="shared" si="22"/>
        <v>#DIV/0!</v>
      </c>
      <c r="M44" t="e">
        <f t="shared" si="14"/>
        <v>#DIV/0!</v>
      </c>
      <c r="N44">
        <f>COUNTIF('Entry Form'!D45:CY45,"=2")</f>
        <v>0</v>
      </c>
      <c r="O44" t="e">
        <f t="shared" si="23"/>
        <v>#DIV/0!</v>
      </c>
      <c r="P44" t="e">
        <f t="shared" si="24"/>
        <v>#DIV/0!</v>
      </c>
      <c r="Q44">
        <f>COUNTIF('Entry Form'!D45:CY45,"=3")</f>
        <v>0</v>
      </c>
      <c r="R44" t="e">
        <f t="shared" si="25"/>
        <v>#DIV/0!</v>
      </c>
      <c r="S44" t="e">
        <f t="shared" si="26"/>
        <v>#DIV/0!</v>
      </c>
      <c r="T44">
        <f>COUNTIF('Entry Form'!D45:CY45,"=4")</f>
        <v>0</v>
      </c>
      <c r="U44" t="e">
        <f t="shared" si="27"/>
        <v>#DIV/0!</v>
      </c>
      <c r="V44" t="e">
        <f t="shared" si="15"/>
        <v>#DIV/0!</v>
      </c>
      <c r="W44">
        <f>COUNTIF('Entry Form'!D45:CY45,"=5")</f>
        <v>0</v>
      </c>
      <c r="X44" t="e">
        <f t="shared" si="28"/>
        <v>#DIV/0!</v>
      </c>
      <c r="Y44" t="e">
        <f t="shared" si="29"/>
        <v>#DIV/0!</v>
      </c>
      <c r="AI44" s="47">
        <f>COUNTIF('Entry Form'!D45:CY45,"=99")</f>
        <v>0</v>
      </c>
      <c r="AJ44" s="47" t="e">
        <f t="shared" si="16"/>
        <v>#DIV/0!</v>
      </c>
      <c r="AK44" s="47" t="e">
        <f t="shared" si="30"/>
        <v>#DIV/0!</v>
      </c>
    </row>
    <row r="45" spans="1:37" x14ac:dyDescent="0.35">
      <c r="A45" s="66">
        <v>4.5999999999999996</v>
      </c>
      <c r="B45">
        <f>COUNTIF('Entry Form'!D98:CZ98,"&gt;0")</f>
        <v>0</v>
      </c>
      <c r="C45">
        <f>COUNTIF('Entry Form'!D46:CY46,"&lt;100")</f>
        <v>0</v>
      </c>
      <c r="D45">
        <f t="shared" si="17"/>
        <v>0</v>
      </c>
      <c r="E45">
        <f>COUNTIF('Entry Form'!D46:CY46,"=0")</f>
        <v>0</v>
      </c>
      <c r="F45" t="e">
        <f t="shared" si="18"/>
        <v>#DIV/0!</v>
      </c>
      <c r="G45" s="406" t="e">
        <f t="shared" si="19"/>
        <v>#DIV/0!</v>
      </c>
      <c r="H45" s="406"/>
      <c r="I45">
        <f t="shared" si="20"/>
        <v>0</v>
      </c>
      <c r="J45" t="e">
        <f t="shared" si="21"/>
        <v>#DIV/0!</v>
      </c>
      <c r="K45">
        <f>COUNTIF('Entry Form'!D46:CY46,"=1")</f>
        <v>0</v>
      </c>
      <c r="L45" t="e">
        <f t="shared" si="22"/>
        <v>#DIV/0!</v>
      </c>
      <c r="M45" t="e">
        <f t="shared" si="14"/>
        <v>#DIV/0!</v>
      </c>
      <c r="N45">
        <f>COUNTIF('Entry Form'!D46:CY46,"=2")</f>
        <v>0</v>
      </c>
      <c r="O45" t="e">
        <f t="shared" si="23"/>
        <v>#DIV/0!</v>
      </c>
      <c r="P45" t="e">
        <f t="shared" si="24"/>
        <v>#DIV/0!</v>
      </c>
      <c r="Q45">
        <f>COUNTIF('Entry Form'!D46:CY46,"=3")</f>
        <v>0</v>
      </c>
      <c r="R45" t="e">
        <f t="shared" si="25"/>
        <v>#DIV/0!</v>
      </c>
      <c r="S45" t="e">
        <f t="shared" si="26"/>
        <v>#DIV/0!</v>
      </c>
      <c r="T45">
        <f>COUNTIF('Entry Form'!D46:CY46,"=4")</f>
        <v>0</v>
      </c>
      <c r="U45" t="e">
        <f t="shared" si="27"/>
        <v>#DIV/0!</v>
      </c>
      <c r="V45" t="e">
        <f t="shared" si="15"/>
        <v>#DIV/0!</v>
      </c>
      <c r="W45">
        <f>COUNTIF('Entry Form'!D46:CY46,"=5")</f>
        <v>0</v>
      </c>
      <c r="X45" t="e">
        <f t="shared" si="28"/>
        <v>#DIV/0!</v>
      </c>
      <c r="Y45" t="e">
        <f t="shared" si="29"/>
        <v>#DIV/0!</v>
      </c>
      <c r="AI45" s="47">
        <f>COUNTIF('Entry Form'!D46:CY46,"=99")</f>
        <v>0</v>
      </c>
      <c r="AJ45" s="47" t="e">
        <f t="shared" si="16"/>
        <v>#DIV/0!</v>
      </c>
      <c r="AK45" s="47" t="e">
        <f t="shared" si="30"/>
        <v>#DIV/0!</v>
      </c>
    </row>
    <row r="46" spans="1:37" x14ac:dyDescent="0.35">
      <c r="A46" s="66">
        <v>4.7</v>
      </c>
      <c r="B46">
        <f>COUNTIF('Entry Form'!D98:CZ98,"&gt;0")</f>
        <v>0</v>
      </c>
      <c r="C46">
        <f>COUNTIF('Entry Form'!D47:CY47,"&lt;100")</f>
        <v>0</v>
      </c>
      <c r="D46">
        <f t="shared" si="17"/>
        <v>0</v>
      </c>
      <c r="E46">
        <f>COUNTIF('Entry Form'!D47:CY47,"=0")</f>
        <v>0</v>
      </c>
      <c r="F46" t="e">
        <f t="shared" si="18"/>
        <v>#DIV/0!</v>
      </c>
      <c r="G46" s="406" t="e">
        <f t="shared" si="19"/>
        <v>#DIV/0!</v>
      </c>
      <c r="H46" s="406"/>
      <c r="I46">
        <f t="shared" si="20"/>
        <v>0</v>
      </c>
      <c r="J46" t="e">
        <f t="shared" si="21"/>
        <v>#DIV/0!</v>
      </c>
      <c r="K46">
        <f>COUNTIF('Entry Form'!D47:CY47,"=1")</f>
        <v>0</v>
      </c>
      <c r="L46" t="e">
        <f t="shared" si="22"/>
        <v>#DIV/0!</v>
      </c>
      <c r="M46" t="e">
        <f t="shared" si="14"/>
        <v>#DIV/0!</v>
      </c>
      <c r="N46">
        <f>COUNTIF('Entry Form'!D47:CY47,"=2")</f>
        <v>0</v>
      </c>
      <c r="O46" t="e">
        <f t="shared" si="23"/>
        <v>#DIV/0!</v>
      </c>
      <c r="P46" t="e">
        <f t="shared" si="24"/>
        <v>#DIV/0!</v>
      </c>
      <c r="Q46">
        <f>COUNTIF('Entry Form'!D47:CY47,"=3")</f>
        <v>0</v>
      </c>
      <c r="R46" t="e">
        <f t="shared" si="25"/>
        <v>#DIV/0!</v>
      </c>
      <c r="S46" t="e">
        <f t="shared" si="26"/>
        <v>#DIV/0!</v>
      </c>
      <c r="T46">
        <f>COUNTIF('Entry Form'!D47:CY47,"=4")</f>
        <v>0</v>
      </c>
      <c r="U46" t="e">
        <f t="shared" si="27"/>
        <v>#DIV/0!</v>
      </c>
      <c r="V46" t="e">
        <f t="shared" si="15"/>
        <v>#DIV/0!</v>
      </c>
      <c r="W46">
        <f>COUNTIF('Entry Form'!D47:CY47,"=5")</f>
        <v>0</v>
      </c>
      <c r="X46" t="e">
        <f t="shared" si="28"/>
        <v>#DIV/0!</v>
      </c>
      <c r="Y46" t="e">
        <f t="shared" si="29"/>
        <v>#DIV/0!</v>
      </c>
      <c r="AI46" s="47">
        <f>COUNTIF('Entry Form'!D47:CY47,"=99")</f>
        <v>0</v>
      </c>
      <c r="AJ46" s="47" t="e">
        <f t="shared" si="16"/>
        <v>#DIV/0!</v>
      </c>
      <c r="AK46" s="47" t="e">
        <f t="shared" si="30"/>
        <v>#DIV/0!</v>
      </c>
    </row>
    <row r="47" spans="1:37" x14ac:dyDescent="0.35">
      <c r="A47" s="66">
        <v>4.8</v>
      </c>
      <c r="B47">
        <f>COUNTIF('Entry Form'!D98:CZ98,"&gt;0")</f>
        <v>0</v>
      </c>
      <c r="C47">
        <f>COUNTIF('Entry Form'!D48:CY48,"&lt;100")</f>
        <v>0</v>
      </c>
      <c r="D47">
        <f t="shared" si="17"/>
        <v>0</v>
      </c>
      <c r="E47">
        <f>COUNTIF('Entry Form'!D48:CY48,"=0")</f>
        <v>0</v>
      </c>
      <c r="F47" t="e">
        <f t="shared" si="18"/>
        <v>#DIV/0!</v>
      </c>
      <c r="G47" s="406" t="e">
        <f t="shared" si="19"/>
        <v>#DIV/0!</v>
      </c>
      <c r="H47" s="406"/>
      <c r="I47">
        <f t="shared" si="20"/>
        <v>0</v>
      </c>
      <c r="J47" t="e">
        <f t="shared" si="21"/>
        <v>#DIV/0!</v>
      </c>
      <c r="K47">
        <f>COUNTIF('Entry Form'!D48:CY48,"=1")</f>
        <v>0</v>
      </c>
      <c r="L47" t="e">
        <f t="shared" si="22"/>
        <v>#DIV/0!</v>
      </c>
      <c r="M47" t="e">
        <f t="shared" si="14"/>
        <v>#DIV/0!</v>
      </c>
      <c r="N47">
        <f>COUNTIF('Entry Form'!D48:CY48,"=2")</f>
        <v>0</v>
      </c>
      <c r="O47" t="e">
        <f t="shared" si="23"/>
        <v>#DIV/0!</v>
      </c>
      <c r="P47" t="e">
        <f t="shared" si="24"/>
        <v>#DIV/0!</v>
      </c>
      <c r="Q47">
        <f>COUNTIF('Entry Form'!D48:CY48,"=3")</f>
        <v>0</v>
      </c>
      <c r="R47" t="e">
        <f t="shared" si="25"/>
        <v>#DIV/0!</v>
      </c>
      <c r="S47" t="e">
        <f t="shared" si="26"/>
        <v>#DIV/0!</v>
      </c>
      <c r="T47">
        <f>COUNTIF('Entry Form'!D48:CY48,"=4")</f>
        <v>0</v>
      </c>
      <c r="U47" t="e">
        <f t="shared" si="27"/>
        <v>#DIV/0!</v>
      </c>
      <c r="V47" t="e">
        <f t="shared" si="15"/>
        <v>#DIV/0!</v>
      </c>
      <c r="W47">
        <f>COUNTIF('Entry Form'!D48:CY48,"=5")</f>
        <v>0</v>
      </c>
      <c r="X47" t="e">
        <f t="shared" si="28"/>
        <v>#DIV/0!</v>
      </c>
      <c r="Y47" t="e">
        <f t="shared" si="29"/>
        <v>#DIV/0!</v>
      </c>
      <c r="AI47" s="47">
        <f>COUNTIF('Entry Form'!D48:CY48,"=99")</f>
        <v>0</v>
      </c>
      <c r="AJ47" s="47" t="e">
        <f t="shared" si="16"/>
        <v>#DIV/0!</v>
      </c>
      <c r="AK47" s="47" t="e">
        <f t="shared" si="30"/>
        <v>#DIV/0!</v>
      </c>
    </row>
    <row r="48" spans="1:37" x14ac:dyDescent="0.35">
      <c r="A48" s="66">
        <v>4.9000000000000004</v>
      </c>
      <c r="B48">
        <f>COUNTIF('Entry Form'!D98:CZ98,"&gt;0")</f>
        <v>0</v>
      </c>
      <c r="C48">
        <f>COUNTIF('Entry Form'!D49:CY49,"&lt;100")</f>
        <v>0</v>
      </c>
      <c r="D48">
        <f t="shared" si="17"/>
        <v>0</v>
      </c>
      <c r="E48">
        <f>COUNTIF('Entry Form'!D49:CY49,"=0")</f>
        <v>0</v>
      </c>
      <c r="F48" t="e">
        <f t="shared" si="18"/>
        <v>#DIV/0!</v>
      </c>
      <c r="G48" s="406" t="e">
        <f t="shared" si="19"/>
        <v>#DIV/0!</v>
      </c>
      <c r="H48" s="406"/>
      <c r="I48">
        <f t="shared" si="20"/>
        <v>0</v>
      </c>
      <c r="J48" t="e">
        <f t="shared" si="21"/>
        <v>#DIV/0!</v>
      </c>
      <c r="K48">
        <f>COUNTIF('Entry Form'!D49:CY49,"=1")</f>
        <v>0</v>
      </c>
      <c r="L48" t="e">
        <f t="shared" si="22"/>
        <v>#DIV/0!</v>
      </c>
      <c r="M48" t="e">
        <f t="shared" si="14"/>
        <v>#DIV/0!</v>
      </c>
      <c r="N48">
        <f>COUNTIF('Entry Form'!D49:CY49,"=2")</f>
        <v>0</v>
      </c>
      <c r="O48" t="e">
        <f t="shared" si="23"/>
        <v>#DIV/0!</v>
      </c>
      <c r="P48" t="e">
        <f t="shared" si="24"/>
        <v>#DIV/0!</v>
      </c>
      <c r="Q48">
        <f>COUNTIF('Entry Form'!D49:CY49,"=3")</f>
        <v>0</v>
      </c>
      <c r="R48" t="e">
        <f t="shared" si="25"/>
        <v>#DIV/0!</v>
      </c>
      <c r="S48" t="e">
        <f t="shared" si="26"/>
        <v>#DIV/0!</v>
      </c>
      <c r="T48">
        <f>COUNTIF('Entry Form'!D49:CY49,"=4")</f>
        <v>0</v>
      </c>
      <c r="U48" t="e">
        <f t="shared" si="27"/>
        <v>#DIV/0!</v>
      </c>
      <c r="V48" t="e">
        <f t="shared" si="15"/>
        <v>#DIV/0!</v>
      </c>
      <c r="W48">
        <f>COUNTIF('Entry Form'!D49:CY49,"=5")</f>
        <v>0</v>
      </c>
      <c r="X48" t="e">
        <f t="shared" si="28"/>
        <v>#DIV/0!</v>
      </c>
      <c r="Y48" t="e">
        <f t="shared" si="29"/>
        <v>#DIV/0!</v>
      </c>
      <c r="AI48" s="47">
        <f>COUNTIF('Entry Form'!D49:CY49,"=99")</f>
        <v>0</v>
      </c>
      <c r="AJ48" s="47" t="e">
        <f t="shared" si="16"/>
        <v>#DIV/0!</v>
      </c>
      <c r="AK48" s="47" t="e">
        <f t="shared" si="30"/>
        <v>#DIV/0!</v>
      </c>
    </row>
    <row r="49" spans="1:37" x14ac:dyDescent="0.35">
      <c r="A49" s="29">
        <v>4.101</v>
      </c>
      <c r="B49">
        <f>COUNTIF('Entry Form'!D98:CZ98,"&gt;0")</f>
        <v>0</v>
      </c>
      <c r="C49">
        <f>COUNTIF('Entry Form'!D50:CY50,"&lt;100")</f>
        <v>0</v>
      </c>
      <c r="D49">
        <f t="shared" si="17"/>
        <v>0</v>
      </c>
      <c r="E49">
        <f>COUNTIF('Entry Form'!D50:CY50,"=0")</f>
        <v>0</v>
      </c>
      <c r="F49" t="e">
        <f t="shared" si="18"/>
        <v>#DIV/0!</v>
      </c>
      <c r="G49" s="406" t="e">
        <f t="shared" si="19"/>
        <v>#DIV/0!</v>
      </c>
      <c r="H49" s="406"/>
      <c r="I49">
        <f t="shared" si="20"/>
        <v>0</v>
      </c>
      <c r="J49" t="e">
        <f t="shared" si="21"/>
        <v>#DIV/0!</v>
      </c>
      <c r="K49">
        <f>COUNTIF('Entry Form'!D50:CY50,"=1")</f>
        <v>0</v>
      </c>
      <c r="L49" t="e">
        <f t="shared" si="22"/>
        <v>#DIV/0!</v>
      </c>
      <c r="M49" t="e">
        <f t="shared" si="14"/>
        <v>#DIV/0!</v>
      </c>
      <c r="N49">
        <f>COUNTIF('Entry Form'!D50:CY50,"=2")</f>
        <v>0</v>
      </c>
      <c r="O49" t="e">
        <f t="shared" si="23"/>
        <v>#DIV/0!</v>
      </c>
      <c r="P49" t="e">
        <f t="shared" si="24"/>
        <v>#DIV/0!</v>
      </c>
      <c r="Q49">
        <f>COUNTIF('Entry Form'!D50:CY50,"=3")</f>
        <v>0</v>
      </c>
      <c r="R49" t="e">
        <f t="shared" si="25"/>
        <v>#DIV/0!</v>
      </c>
      <c r="S49" t="e">
        <f t="shared" si="26"/>
        <v>#DIV/0!</v>
      </c>
      <c r="T49">
        <f>COUNTIF('Entry Form'!D50:CY50,"=4")</f>
        <v>0</v>
      </c>
      <c r="U49" t="e">
        <f t="shared" si="27"/>
        <v>#DIV/0!</v>
      </c>
      <c r="V49" t="e">
        <f t="shared" si="15"/>
        <v>#DIV/0!</v>
      </c>
      <c r="W49">
        <f>COUNTIF('Entry Form'!D50:CY50,"=5")</f>
        <v>0</v>
      </c>
      <c r="X49" t="e">
        <f t="shared" si="28"/>
        <v>#DIV/0!</v>
      </c>
      <c r="Y49" t="e">
        <f t="shared" si="29"/>
        <v>#DIV/0!</v>
      </c>
      <c r="AI49" s="47">
        <f>COUNTIF('Entry Form'!D50:CY50,"=99")</f>
        <v>0</v>
      </c>
      <c r="AJ49" s="47" t="e">
        <f t="shared" si="16"/>
        <v>#DIV/0!</v>
      </c>
      <c r="AK49" s="47" t="e">
        <f t="shared" si="30"/>
        <v>#DIV/0!</v>
      </c>
    </row>
    <row r="50" spans="1:37" x14ac:dyDescent="0.35">
      <c r="A50" s="29">
        <v>4.1100000000000003</v>
      </c>
      <c r="B50">
        <f>COUNTIF('Entry Form'!D98:CZ98,"&gt;0")</f>
        <v>0</v>
      </c>
      <c r="C50">
        <f>COUNTIF('Entry Form'!D51:CY51,"&lt;100")</f>
        <v>0</v>
      </c>
      <c r="D50">
        <f t="shared" si="17"/>
        <v>0</v>
      </c>
      <c r="E50">
        <f>COUNTIF('Entry Form'!D51:CY51,"=0")</f>
        <v>0</v>
      </c>
      <c r="F50" t="e">
        <f t="shared" si="18"/>
        <v>#DIV/0!</v>
      </c>
      <c r="G50" s="406" t="e">
        <f t="shared" si="19"/>
        <v>#DIV/0!</v>
      </c>
      <c r="H50" s="406"/>
      <c r="I50">
        <f t="shared" si="20"/>
        <v>0</v>
      </c>
      <c r="J50" t="e">
        <f t="shared" si="21"/>
        <v>#DIV/0!</v>
      </c>
      <c r="K50">
        <f>COUNTIF('Entry Form'!D51:CY51,"=1")</f>
        <v>0</v>
      </c>
      <c r="L50" t="e">
        <f t="shared" si="22"/>
        <v>#DIV/0!</v>
      </c>
      <c r="M50" t="e">
        <f t="shared" si="14"/>
        <v>#DIV/0!</v>
      </c>
      <c r="N50">
        <f>COUNTIF('Entry Form'!D51:CY51,"=2")</f>
        <v>0</v>
      </c>
      <c r="O50" t="e">
        <f t="shared" si="23"/>
        <v>#DIV/0!</v>
      </c>
      <c r="P50" t="e">
        <f t="shared" si="24"/>
        <v>#DIV/0!</v>
      </c>
      <c r="Q50">
        <f>COUNTIF('Entry Form'!D51:CY51,"=3")</f>
        <v>0</v>
      </c>
      <c r="R50" t="e">
        <f t="shared" si="25"/>
        <v>#DIV/0!</v>
      </c>
      <c r="S50" t="e">
        <f t="shared" si="26"/>
        <v>#DIV/0!</v>
      </c>
      <c r="T50">
        <f>COUNTIF('Entry Form'!D51:CY51,"=4")</f>
        <v>0</v>
      </c>
      <c r="U50" t="e">
        <f t="shared" si="27"/>
        <v>#DIV/0!</v>
      </c>
      <c r="V50" t="e">
        <f t="shared" si="15"/>
        <v>#DIV/0!</v>
      </c>
      <c r="W50">
        <f>COUNTIF('Entry Form'!D51:CY51,"=5")</f>
        <v>0</v>
      </c>
      <c r="X50" t="e">
        <f t="shared" si="28"/>
        <v>#DIV/0!</v>
      </c>
      <c r="Y50" t="e">
        <f t="shared" si="29"/>
        <v>#DIV/0!</v>
      </c>
      <c r="AI50" s="47">
        <f>COUNTIF('Entry Form'!D51:CY51,"=99")</f>
        <v>0</v>
      </c>
      <c r="AJ50" s="47" t="e">
        <f t="shared" si="16"/>
        <v>#DIV/0!</v>
      </c>
      <c r="AK50" s="47" t="e">
        <f t="shared" si="30"/>
        <v>#DIV/0!</v>
      </c>
    </row>
    <row r="51" spans="1:37" x14ac:dyDescent="0.35">
      <c r="A51" s="29">
        <v>4.12</v>
      </c>
      <c r="B51">
        <f>COUNTIF('Entry Form'!D98:CZ98,"&gt;0")</f>
        <v>0</v>
      </c>
      <c r="C51">
        <f>COUNTIF('Entry Form'!D52:CY52,"&lt;100")</f>
        <v>0</v>
      </c>
      <c r="D51">
        <f t="shared" si="17"/>
        <v>0</v>
      </c>
      <c r="E51">
        <f>COUNTIF('Entry Form'!D52:CY52,"=0")</f>
        <v>0</v>
      </c>
      <c r="F51" t="e">
        <f t="shared" si="18"/>
        <v>#DIV/0!</v>
      </c>
      <c r="G51" s="406" t="e">
        <f t="shared" si="19"/>
        <v>#DIV/0!</v>
      </c>
      <c r="H51" s="406"/>
      <c r="I51">
        <f t="shared" si="20"/>
        <v>0</v>
      </c>
      <c r="J51" t="e">
        <f t="shared" si="21"/>
        <v>#DIV/0!</v>
      </c>
      <c r="K51">
        <f>COUNTIF('Entry Form'!D52:CY52,"=1")</f>
        <v>0</v>
      </c>
      <c r="L51" t="e">
        <f t="shared" si="22"/>
        <v>#DIV/0!</v>
      </c>
      <c r="M51" t="e">
        <f t="shared" si="14"/>
        <v>#DIV/0!</v>
      </c>
      <c r="N51">
        <f>COUNTIF('Entry Form'!D52:CY52,"=2")</f>
        <v>0</v>
      </c>
      <c r="O51" t="e">
        <f t="shared" si="23"/>
        <v>#DIV/0!</v>
      </c>
      <c r="P51" t="e">
        <f t="shared" si="24"/>
        <v>#DIV/0!</v>
      </c>
      <c r="Q51">
        <f>COUNTIF('Entry Form'!D52:CY52,"=3")</f>
        <v>0</v>
      </c>
      <c r="R51" t="e">
        <f t="shared" si="25"/>
        <v>#DIV/0!</v>
      </c>
      <c r="S51" t="e">
        <f t="shared" si="26"/>
        <v>#DIV/0!</v>
      </c>
      <c r="T51">
        <f>COUNTIF('Entry Form'!D52:CY52,"=4")</f>
        <v>0</v>
      </c>
      <c r="U51" t="e">
        <f t="shared" si="27"/>
        <v>#DIV/0!</v>
      </c>
      <c r="V51" t="e">
        <f t="shared" si="15"/>
        <v>#DIV/0!</v>
      </c>
      <c r="W51">
        <f>COUNTIF('Entry Form'!D52:CY52,"=5")</f>
        <v>0</v>
      </c>
      <c r="X51" t="e">
        <f t="shared" si="28"/>
        <v>#DIV/0!</v>
      </c>
      <c r="Y51" t="e">
        <f t="shared" si="29"/>
        <v>#DIV/0!</v>
      </c>
      <c r="AI51" s="47">
        <f>COUNTIF('Entry Form'!D52:CY52,"=99")</f>
        <v>0</v>
      </c>
      <c r="AJ51" s="47" t="e">
        <f t="shared" si="16"/>
        <v>#DIV/0!</v>
      </c>
      <c r="AK51" s="47" t="e">
        <f t="shared" si="30"/>
        <v>#DIV/0!</v>
      </c>
    </row>
    <row r="52" spans="1:37" x14ac:dyDescent="0.35">
      <c r="A52" s="29">
        <v>4.13</v>
      </c>
      <c r="B52">
        <f>COUNTIF('Entry Form'!D98:CZ98,"&gt;0")</f>
        <v>0</v>
      </c>
      <c r="C52">
        <f>COUNTIF('Entry Form'!D53:CY53,"&lt;100")</f>
        <v>0</v>
      </c>
      <c r="D52">
        <f t="shared" si="17"/>
        <v>0</v>
      </c>
      <c r="E52">
        <f>COUNTIF('Entry Form'!D53:CY53,"=0")</f>
        <v>0</v>
      </c>
      <c r="F52" t="e">
        <f t="shared" si="18"/>
        <v>#DIV/0!</v>
      </c>
      <c r="G52" s="406" t="e">
        <f t="shared" si="19"/>
        <v>#DIV/0!</v>
      </c>
      <c r="H52" s="406"/>
      <c r="I52">
        <f t="shared" si="20"/>
        <v>0</v>
      </c>
      <c r="J52" t="e">
        <f t="shared" si="21"/>
        <v>#DIV/0!</v>
      </c>
      <c r="K52">
        <f>COUNTIF('Entry Form'!D53:CY53,"=1")</f>
        <v>0</v>
      </c>
      <c r="L52" t="e">
        <f t="shared" si="22"/>
        <v>#DIV/0!</v>
      </c>
      <c r="M52" t="e">
        <f t="shared" si="14"/>
        <v>#DIV/0!</v>
      </c>
      <c r="N52">
        <f>COUNTIF('Entry Form'!D53:CY53,"=2")</f>
        <v>0</v>
      </c>
      <c r="O52" t="e">
        <f t="shared" si="23"/>
        <v>#DIV/0!</v>
      </c>
      <c r="P52" t="e">
        <f t="shared" si="24"/>
        <v>#DIV/0!</v>
      </c>
      <c r="Q52">
        <f>COUNTIF('Entry Form'!D53:CY53,"=3")</f>
        <v>0</v>
      </c>
      <c r="R52" t="e">
        <f t="shared" si="25"/>
        <v>#DIV/0!</v>
      </c>
      <c r="S52" t="e">
        <f t="shared" si="26"/>
        <v>#DIV/0!</v>
      </c>
      <c r="T52">
        <f>COUNTIF('Entry Form'!D53:CY53,"=4")</f>
        <v>0</v>
      </c>
      <c r="U52" t="e">
        <f t="shared" si="27"/>
        <v>#DIV/0!</v>
      </c>
      <c r="V52" t="e">
        <f t="shared" si="15"/>
        <v>#DIV/0!</v>
      </c>
      <c r="W52">
        <f>COUNTIF('Entry Form'!D53:CY53,"=5")</f>
        <v>0</v>
      </c>
      <c r="X52" t="e">
        <f t="shared" si="28"/>
        <v>#DIV/0!</v>
      </c>
      <c r="Y52" t="e">
        <f t="shared" si="29"/>
        <v>#DIV/0!</v>
      </c>
      <c r="AI52" s="47">
        <f>COUNTIF('Entry Form'!D53:CY53,"=99")</f>
        <v>0</v>
      </c>
      <c r="AJ52" s="47" t="e">
        <f t="shared" si="16"/>
        <v>#DIV/0!</v>
      </c>
      <c r="AK52" s="47" t="e">
        <f t="shared" si="30"/>
        <v>#DIV/0!</v>
      </c>
    </row>
    <row r="53" spans="1:37" x14ac:dyDescent="0.35">
      <c r="A53" s="29">
        <v>4.1399999999999997</v>
      </c>
      <c r="B53">
        <f>COUNTIF('Entry Form'!D98:CZ98,"&gt;0")</f>
        <v>0</v>
      </c>
      <c r="C53">
        <f>COUNTIF('Entry Form'!D54:CY54,"&lt;100")</f>
        <v>0</v>
      </c>
      <c r="D53">
        <f t="shared" si="17"/>
        <v>0</v>
      </c>
      <c r="E53">
        <f>COUNTIF('Entry Form'!D54:CY54,"=0")</f>
        <v>0</v>
      </c>
      <c r="F53" t="e">
        <f t="shared" si="18"/>
        <v>#DIV/0!</v>
      </c>
      <c r="G53" s="406" t="e">
        <f t="shared" si="19"/>
        <v>#DIV/0!</v>
      </c>
      <c r="H53" s="406"/>
      <c r="I53">
        <f t="shared" si="20"/>
        <v>0</v>
      </c>
      <c r="J53" t="e">
        <f t="shared" si="21"/>
        <v>#DIV/0!</v>
      </c>
      <c r="K53">
        <f>COUNTIF('Entry Form'!D54:CY54,"=1")</f>
        <v>0</v>
      </c>
      <c r="L53" t="e">
        <f t="shared" si="22"/>
        <v>#DIV/0!</v>
      </c>
      <c r="M53" t="e">
        <f t="shared" si="14"/>
        <v>#DIV/0!</v>
      </c>
      <c r="N53">
        <f>COUNTIF('Entry Form'!D54:CY54,"=2")</f>
        <v>0</v>
      </c>
      <c r="O53" t="e">
        <f t="shared" si="23"/>
        <v>#DIV/0!</v>
      </c>
      <c r="P53" t="e">
        <f t="shared" si="24"/>
        <v>#DIV/0!</v>
      </c>
      <c r="Q53">
        <f>COUNTIF('Entry Form'!D54:CY54,"=3")</f>
        <v>0</v>
      </c>
      <c r="R53" t="e">
        <f t="shared" si="25"/>
        <v>#DIV/0!</v>
      </c>
      <c r="S53" t="e">
        <f t="shared" si="26"/>
        <v>#DIV/0!</v>
      </c>
      <c r="T53">
        <f>COUNTIF('Entry Form'!D54:CY54,"=4")</f>
        <v>0</v>
      </c>
      <c r="U53" t="e">
        <f t="shared" si="27"/>
        <v>#DIV/0!</v>
      </c>
      <c r="V53" t="e">
        <f t="shared" si="15"/>
        <v>#DIV/0!</v>
      </c>
      <c r="W53">
        <f>COUNTIF('Entry Form'!D54:CY54,"=5")</f>
        <v>0</v>
      </c>
      <c r="X53" t="e">
        <f t="shared" si="28"/>
        <v>#DIV/0!</v>
      </c>
      <c r="Y53" t="e">
        <f t="shared" si="29"/>
        <v>#DIV/0!</v>
      </c>
      <c r="AI53" s="47">
        <f>COUNTIF('Entry Form'!D54:CY54,"=99")</f>
        <v>0</v>
      </c>
      <c r="AJ53" s="47" t="e">
        <f t="shared" si="16"/>
        <v>#DIV/0!</v>
      </c>
      <c r="AK53" s="47" t="e">
        <f t="shared" si="30"/>
        <v>#DIV/0!</v>
      </c>
    </row>
    <row r="54" spans="1:37" x14ac:dyDescent="0.35">
      <c r="A54" s="29">
        <v>4.1500000000000004</v>
      </c>
      <c r="B54">
        <f>COUNTIF('Entry Form'!D98:CZ98,"&gt;0")</f>
        <v>0</v>
      </c>
      <c r="C54">
        <f>COUNTIF('Entry Form'!D55:CY55,"&lt;100")</f>
        <v>0</v>
      </c>
      <c r="D54">
        <f t="shared" si="17"/>
        <v>0</v>
      </c>
      <c r="E54">
        <f>COUNTIF('Entry Form'!D55:CY55,"=0")</f>
        <v>0</v>
      </c>
      <c r="F54" t="e">
        <f t="shared" si="18"/>
        <v>#DIV/0!</v>
      </c>
      <c r="G54" s="406" t="e">
        <f t="shared" si="19"/>
        <v>#DIV/0!</v>
      </c>
      <c r="H54" s="406"/>
      <c r="I54">
        <f t="shared" si="20"/>
        <v>0</v>
      </c>
      <c r="J54" t="e">
        <f t="shared" si="21"/>
        <v>#DIV/0!</v>
      </c>
      <c r="K54">
        <f>COUNTIF('Entry Form'!D55:CY55,"=1")</f>
        <v>0</v>
      </c>
      <c r="L54" t="e">
        <f t="shared" si="22"/>
        <v>#DIV/0!</v>
      </c>
      <c r="M54" t="e">
        <f t="shared" si="14"/>
        <v>#DIV/0!</v>
      </c>
      <c r="N54">
        <f>COUNTIF('Entry Form'!D55:CY55,"=2")</f>
        <v>0</v>
      </c>
      <c r="O54" t="e">
        <f t="shared" si="23"/>
        <v>#DIV/0!</v>
      </c>
      <c r="P54" t="e">
        <f t="shared" si="24"/>
        <v>#DIV/0!</v>
      </c>
      <c r="Q54">
        <f>COUNTIF('Entry Form'!D55:CY55,"=3")</f>
        <v>0</v>
      </c>
      <c r="R54" t="e">
        <f t="shared" si="25"/>
        <v>#DIV/0!</v>
      </c>
      <c r="S54" t="e">
        <f t="shared" si="26"/>
        <v>#DIV/0!</v>
      </c>
      <c r="T54">
        <f>COUNTIF('Entry Form'!D55:CY55,"=4")</f>
        <v>0</v>
      </c>
      <c r="U54" t="e">
        <f t="shared" si="27"/>
        <v>#DIV/0!</v>
      </c>
      <c r="V54" t="e">
        <f t="shared" si="15"/>
        <v>#DIV/0!</v>
      </c>
      <c r="W54">
        <f>COUNTIF('Entry Form'!D55:CY55,"=5")</f>
        <v>0</v>
      </c>
      <c r="X54" t="e">
        <f t="shared" si="28"/>
        <v>#DIV/0!</v>
      </c>
      <c r="Y54" t="e">
        <f t="shared" si="29"/>
        <v>#DIV/0!</v>
      </c>
      <c r="AI54" s="47">
        <f>COUNTIF('Entry Form'!D55:CY55,"=99")</f>
        <v>0</v>
      </c>
      <c r="AJ54" s="47" t="e">
        <f t="shared" si="16"/>
        <v>#DIV/0!</v>
      </c>
      <c r="AK54" s="47" t="e">
        <f t="shared" si="30"/>
        <v>#DIV/0!</v>
      </c>
    </row>
    <row r="55" spans="1:37" s="47" customFormat="1" x14ac:dyDescent="0.35">
      <c r="A55" s="57">
        <v>4.16</v>
      </c>
      <c r="B55" s="47">
        <f>COUNTIF('Entry Form'!D98:CZ98,"&gt;0")</f>
        <v>0</v>
      </c>
      <c r="C55" s="47">
        <f>COUNTIF('Entry Form'!D56:CY56,"&lt;100")</f>
        <v>0</v>
      </c>
      <c r="D55">
        <f t="shared" si="17"/>
        <v>0</v>
      </c>
      <c r="E55" s="47">
        <f>COUNTIF('Entry Form'!D56:CY56,"=0")</f>
        <v>0</v>
      </c>
      <c r="F55" s="47" t="e">
        <f t="shared" si="18"/>
        <v>#DIV/0!</v>
      </c>
      <c r="G55" s="409" t="e">
        <f t="shared" si="19"/>
        <v>#DIV/0!</v>
      </c>
      <c r="H55" s="409"/>
      <c r="I55" s="47">
        <f t="shared" si="20"/>
        <v>0</v>
      </c>
      <c r="J55" s="47" t="e">
        <f t="shared" si="21"/>
        <v>#DIV/0!</v>
      </c>
      <c r="K55" s="47">
        <f>COUNTIF('Entry Form'!D56:CY56,"=1")</f>
        <v>0</v>
      </c>
      <c r="L55" s="47" t="e">
        <f t="shared" si="22"/>
        <v>#DIV/0!</v>
      </c>
      <c r="M55" t="e">
        <f t="shared" si="14"/>
        <v>#DIV/0!</v>
      </c>
      <c r="N55" s="47">
        <f>COUNTIF('Entry Form'!D56:CY56,"=2")</f>
        <v>0</v>
      </c>
      <c r="O55" s="47" t="e">
        <f t="shared" si="23"/>
        <v>#DIV/0!</v>
      </c>
      <c r="P55" t="e">
        <f t="shared" si="24"/>
        <v>#DIV/0!</v>
      </c>
      <c r="Q55" s="47">
        <f>COUNTIF('Entry Form'!D56:CY56,"=3")</f>
        <v>0</v>
      </c>
      <c r="R55" s="47" t="e">
        <f t="shared" si="25"/>
        <v>#DIV/0!</v>
      </c>
      <c r="S55" t="e">
        <f t="shared" si="26"/>
        <v>#DIV/0!</v>
      </c>
      <c r="T55" s="47">
        <f>COUNTIF('Entry Form'!D56:CY56,"=4")</f>
        <v>0</v>
      </c>
      <c r="U55" s="47" t="e">
        <f t="shared" si="27"/>
        <v>#DIV/0!</v>
      </c>
      <c r="V55" t="e">
        <f t="shared" si="15"/>
        <v>#DIV/0!</v>
      </c>
      <c r="W55" s="47">
        <f>COUNTIF('Entry Form'!D56:CY56,"=5")</f>
        <v>0</v>
      </c>
      <c r="X55" s="47" t="e">
        <f t="shared" si="28"/>
        <v>#DIV/0!</v>
      </c>
      <c r="Y55" t="e">
        <f t="shared" si="29"/>
        <v>#DIV/0!</v>
      </c>
      <c r="Z55" s="47">
        <f>COUNTIF('Entry Form'!D56:CY56,"=6")</f>
        <v>0</v>
      </c>
      <c r="AA55" s="47" t="e">
        <f>Z55/B55</f>
        <v>#DIV/0!</v>
      </c>
      <c r="AB55" s="47" t="e">
        <f>Z55/$D55</f>
        <v>#DIV/0!</v>
      </c>
      <c r="AC55" s="47">
        <f>COUNTIF('Entry Form'!D56:CY56,"=8")</f>
        <v>0</v>
      </c>
      <c r="AD55" s="47" t="e">
        <f>AC55/B55</f>
        <v>#DIV/0!</v>
      </c>
      <c r="AE55" s="47" t="e">
        <f>AC55/D55</f>
        <v>#DIV/0!</v>
      </c>
      <c r="AF55" s="47">
        <f>COUNTIF('Entry Form'!D56:CY56,"=10")</f>
        <v>0</v>
      </c>
      <c r="AG55" s="47" t="e">
        <f>AF55/B55</f>
        <v>#DIV/0!</v>
      </c>
      <c r="AH55" s="47" t="e">
        <f>AF55/$D55</f>
        <v>#DIV/0!</v>
      </c>
      <c r="AI55" s="47">
        <f>COUNTIF('Entry Form'!D56:CY56,"=99")</f>
        <v>0</v>
      </c>
      <c r="AJ55" s="47" t="e">
        <f t="shared" si="16"/>
        <v>#DIV/0!</v>
      </c>
      <c r="AK55" s="47" t="e">
        <f t="shared" si="30"/>
        <v>#DIV/0!</v>
      </c>
    </row>
    <row r="56" spans="1:37" x14ac:dyDescent="0.35">
      <c r="A56" s="66">
        <v>5.0999999999999996</v>
      </c>
      <c r="B56">
        <f>COUNTIF('Entry Form'!D98:CZ98,"&gt;0")</f>
        <v>0</v>
      </c>
      <c r="C56">
        <f>COUNTIF('Entry Form'!D57:CY57,"&lt;100")</f>
        <v>0</v>
      </c>
      <c r="D56">
        <f t="shared" si="17"/>
        <v>0</v>
      </c>
      <c r="E56">
        <f>COUNTIF('Entry Form'!D57:CY57,"=0")</f>
        <v>0</v>
      </c>
      <c r="F56" t="e">
        <f t="shared" si="18"/>
        <v>#DIV/0!</v>
      </c>
      <c r="G56" s="406" t="e">
        <f t="shared" si="19"/>
        <v>#DIV/0!</v>
      </c>
      <c r="H56" s="406"/>
      <c r="I56">
        <f t="shared" si="20"/>
        <v>0</v>
      </c>
      <c r="J56" t="e">
        <f t="shared" si="21"/>
        <v>#DIV/0!</v>
      </c>
      <c r="K56">
        <f>COUNTIF('Entry Form'!D57:CY57,"=1")</f>
        <v>0</v>
      </c>
      <c r="L56" t="e">
        <f t="shared" si="22"/>
        <v>#DIV/0!</v>
      </c>
      <c r="M56" t="e">
        <f t="shared" si="14"/>
        <v>#DIV/0!</v>
      </c>
      <c r="N56">
        <f>COUNTIF('Entry Form'!D57:CY57,"=2")</f>
        <v>0</v>
      </c>
      <c r="O56" t="e">
        <f t="shared" si="23"/>
        <v>#DIV/0!</v>
      </c>
      <c r="P56" t="e">
        <f t="shared" si="24"/>
        <v>#DIV/0!</v>
      </c>
      <c r="Q56">
        <f>COUNTIF('Entry Form'!D57:CY57,"=3")</f>
        <v>0</v>
      </c>
      <c r="R56" t="e">
        <f t="shared" si="25"/>
        <v>#DIV/0!</v>
      </c>
      <c r="S56" t="e">
        <f t="shared" si="26"/>
        <v>#DIV/0!</v>
      </c>
      <c r="T56">
        <f>COUNTIF('Entry Form'!D57:CY57,"=4")</f>
        <v>0</v>
      </c>
      <c r="U56" t="e">
        <f t="shared" si="27"/>
        <v>#DIV/0!</v>
      </c>
      <c r="V56" t="e">
        <f t="shared" si="15"/>
        <v>#DIV/0!</v>
      </c>
      <c r="W56">
        <f>COUNTIF('Entry Form'!D57:CY57,"=5")</f>
        <v>0</v>
      </c>
      <c r="X56" t="e">
        <f t="shared" si="28"/>
        <v>#DIV/0!</v>
      </c>
      <c r="Y56" t="e">
        <f t="shared" si="29"/>
        <v>#DIV/0!</v>
      </c>
      <c r="AI56" s="47">
        <f>COUNTIF('Entry Form'!D57:CY57,"=99")</f>
        <v>0</v>
      </c>
      <c r="AJ56" s="47" t="e">
        <f t="shared" si="16"/>
        <v>#DIV/0!</v>
      </c>
      <c r="AK56" s="47" t="e">
        <f t="shared" si="30"/>
        <v>#DIV/0!</v>
      </c>
    </row>
    <row r="57" spans="1:37" x14ac:dyDescent="0.35">
      <c r="A57" s="66">
        <v>5.2</v>
      </c>
      <c r="B57">
        <f>COUNTIF('Entry Form'!D98:CZ98,"&gt;0")</f>
        <v>0</v>
      </c>
      <c r="C57">
        <f>COUNTIF('Entry Form'!D58:CY58,"&lt;100")</f>
        <v>0</v>
      </c>
      <c r="D57">
        <f t="shared" si="17"/>
        <v>0</v>
      </c>
      <c r="E57">
        <f>COUNTIF('Entry Form'!D58:CY58,"=0")</f>
        <v>0</v>
      </c>
      <c r="F57" t="e">
        <f t="shared" si="18"/>
        <v>#DIV/0!</v>
      </c>
      <c r="G57" s="406" t="e">
        <f t="shared" si="19"/>
        <v>#DIV/0!</v>
      </c>
      <c r="H57" s="406"/>
      <c r="I57">
        <f t="shared" si="20"/>
        <v>0</v>
      </c>
      <c r="J57" t="e">
        <f t="shared" si="21"/>
        <v>#DIV/0!</v>
      </c>
      <c r="K57">
        <f>COUNTIF('Entry Form'!D58:CY58,"=1")</f>
        <v>0</v>
      </c>
      <c r="L57" t="e">
        <f t="shared" si="22"/>
        <v>#DIV/0!</v>
      </c>
      <c r="M57" t="e">
        <f t="shared" si="14"/>
        <v>#DIV/0!</v>
      </c>
      <c r="N57">
        <f>COUNTIF('Entry Form'!D58:CY58,"=2")</f>
        <v>0</v>
      </c>
      <c r="O57" t="e">
        <f t="shared" si="23"/>
        <v>#DIV/0!</v>
      </c>
      <c r="P57" t="e">
        <f t="shared" si="24"/>
        <v>#DIV/0!</v>
      </c>
      <c r="Q57">
        <f>COUNTIF('Entry Form'!D58:CY58,"=3")</f>
        <v>0</v>
      </c>
      <c r="R57" t="e">
        <f t="shared" si="25"/>
        <v>#DIV/0!</v>
      </c>
      <c r="S57" t="e">
        <f t="shared" si="26"/>
        <v>#DIV/0!</v>
      </c>
      <c r="T57">
        <f>COUNTIF('Entry Form'!D58:CY58,"=4")</f>
        <v>0</v>
      </c>
      <c r="U57" t="e">
        <f t="shared" si="27"/>
        <v>#DIV/0!</v>
      </c>
      <c r="V57" t="e">
        <f t="shared" si="15"/>
        <v>#DIV/0!</v>
      </c>
      <c r="W57">
        <f>COUNTIF('Entry Form'!D58:CY58,"=5")</f>
        <v>0</v>
      </c>
      <c r="X57" t="e">
        <f t="shared" si="28"/>
        <v>#DIV/0!</v>
      </c>
      <c r="Y57" t="e">
        <f t="shared" si="29"/>
        <v>#DIV/0!</v>
      </c>
      <c r="AI57" s="47">
        <f>COUNTIF('Entry Form'!D58:CY58,"=99")</f>
        <v>0</v>
      </c>
      <c r="AJ57" s="47" t="e">
        <f t="shared" si="16"/>
        <v>#DIV/0!</v>
      </c>
      <c r="AK57" s="47" t="e">
        <f t="shared" si="30"/>
        <v>#DIV/0!</v>
      </c>
    </row>
    <row r="58" spans="1:37" x14ac:dyDescent="0.35">
      <c r="A58" s="66">
        <v>5.3</v>
      </c>
      <c r="B58">
        <f>COUNTIF('Entry Form'!D98:CZ98,"&gt;0")</f>
        <v>0</v>
      </c>
      <c r="C58">
        <f>COUNTIF('Entry Form'!D59:CY59,"&lt;100")</f>
        <v>0</v>
      </c>
      <c r="D58">
        <f t="shared" si="17"/>
        <v>0</v>
      </c>
      <c r="E58">
        <f>COUNTIF('Entry Form'!D59:CY59,"=0")</f>
        <v>0</v>
      </c>
      <c r="F58" t="e">
        <f t="shared" si="18"/>
        <v>#DIV/0!</v>
      </c>
      <c r="G58" s="406" t="e">
        <f t="shared" si="19"/>
        <v>#DIV/0!</v>
      </c>
      <c r="H58" s="406"/>
      <c r="I58">
        <f t="shared" si="20"/>
        <v>0</v>
      </c>
      <c r="J58" t="e">
        <f t="shared" si="21"/>
        <v>#DIV/0!</v>
      </c>
      <c r="K58">
        <f>COUNTIF('Entry Form'!D59:CY59,"=1")</f>
        <v>0</v>
      </c>
      <c r="L58" t="e">
        <f t="shared" si="22"/>
        <v>#DIV/0!</v>
      </c>
      <c r="M58" t="e">
        <f t="shared" si="14"/>
        <v>#DIV/0!</v>
      </c>
      <c r="N58">
        <f>COUNTIF('Entry Form'!D59:CY59,"=2")</f>
        <v>0</v>
      </c>
      <c r="O58" t="e">
        <f t="shared" si="23"/>
        <v>#DIV/0!</v>
      </c>
      <c r="P58" t="e">
        <f t="shared" si="24"/>
        <v>#DIV/0!</v>
      </c>
      <c r="Q58">
        <f>COUNTIF('Entry Form'!D59:CY59,"=3")</f>
        <v>0</v>
      </c>
      <c r="R58" t="e">
        <f t="shared" si="25"/>
        <v>#DIV/0!</v>
      </c>
      <c r="S58" t="e">
        <f t="shared" si="26"/>
        <v>#DIV/0!</v>
      </c>
      <c r="T58">
        <f>COUNTIF('Entry Form'!D59:CY59,"=4")</f>
        <v>0</v>
      </c>
      <c r="U58" t="e">
        <f t="shared" si="27"/>
        <v>#DIV/0!</v>
      </c>
      <c r="V58" t="e">
        <f t="shared" si="15"/>
        <v>#DIV/0!</v>
      </c>
      <c r="W58">
        <f>COUNTIF('Entry Form'!D59:CY59,"=5")</f>
        <v>0</v>
      </c>
      <c r="X58" t="e">
        <f t="shared" si="28"/>
        <v>#DIV/0!</v>
      </c>
      <c r="Y58" t="e">
        <f t="shared" si="29"/>
        <v>#DIV/0!</v>
      </c>
      <c r="AI58" s="47">
        <f>COUNTIF('Entry Form'!D59:CY59,"=99")</f>
        <v>0</v>
      </c>
      <c r="AJ58" s="47" t="e">
        <f t="shared" si="16"/>
        <v>#DIV/0!</v>
      </c>
      <c r="AK58" s="47" t="e">
        <f t="shared" si="30"/>
        <v>#DIV/0!</v>
      </c>
    </row>
    <row r="59" spans="1:37" x14ac:dyDescent="0.35">
      <c r="A59" s="68">
        <v>5.4</v>
      </c>
      <c r="B59">
        <f>COUNTIF('Entry Form'!D98:CZ98,"&gt;0")</f>
        <v>0</v>
      </c>
      <c r="C59">
        <f>COUNTIF('Entry Form'!D60:CY60,"&lt;100")</f>
        <v>0</v>
      </c>
      <c r="D59">
        <f t="shared" si="17"/>
        <v>0</v>
      </c>
      <c r="E59">
        <f>COUNTIF('Entry Form'!D60:CY60,"=0")</f>
        <v>0</v>
      </c>
      <c r="F59" t="e">
        <f t="shared" si="18"/>
        <v>#DIV/0!</v>
      </c>
      <c r="G59" s="406" t="e">
        <f t="shared" si="19"/>
        <v>#DIV/0!</v>
      </c>
      <c r="H59" s="406"/>
      <c r="I59">
        <f t="shared" si="20"/>
        <v>0</v>
      </c>
      <c r="J59" t="e">
        <f t="shared" si="21"/>
        <v>#DIV/0!</v>
      </c>
      <c r="K59">
        <f>COUNTIF('Entry Form'!D60:CY60,"=1")</f>
        <v>0</v>
      </c>
      <c r="L59" t="e">
        <f t="shared" si="22"/>
        <v>#DIV/0!</v>
      </c>
      <c r="M59" t="e">
        <f t="shared" si="14"/>
        <v>#DIV/0!</v>
      </c>
      <c r="N59">
        <f>COUNTIF('Entry Form'!D60:CY60,"=2")</f>
        <v>0</v>
      </c>
      <c r="O59" t="e">
        <f t="shared" si="23"/>
        <v>#DIV/0!</v>
      </c>
      <c r="P59" t="e">
        <f t="shared" si="24"/>
        <v>#DIV/0!</v>
      </c>
      <c r="Q59">
        <f>COUNTIF('Entry Form'!D60:CY60,"=3")</f>
        <v>0</v>
      </c>
      <c r="R59" t="e">
        <f t="shared" si="25"/>
        <v>#DIV/0!</v>
      </c>
      <c r="S59" t="e">
        <f t="shared" si="26"/>
        <v>#DIV/0!</v>
      </c>
      <c r="T59">
        <f>COUNTIF('Entry Form'!D60:CY60,"=4")</f>
        <v>0</v>
      </c>
      <c r="U59" t="e">
        <f t="shared" si="27"/>
        <v>#DIV/0!</v>
      </c>
      <c r="V59" t="e">
        <f t="shared" si="15"/>
        <v>#DIV/0!</v>
      </c>
      <c r="W59">
        <f>COUNTIF('Entry Form'!D60:CY60,"=5")</f>
        <v>0</v>
      </c>
      <c r="X59" t="e">
        <f t="shared" si="28"/>
        <v>#DIV/0!</v>
      </c>
      <c r="Y59" t="e">
        <f t="shared" si="29"/>
        <v>#DIV/0!</v>
      </c>
      <c r="AI59" s="47">
        <f>COUNTIF('Entry Form'!D60:CY60,"=99")</f>
        <v>0</v>
      </c>
      <c r="AJ59" s="47" t="e">
        <f t="shared" si="16"/>
        <v>#DIV/0!</v>
      </c>
      <c r="AK59" s="47" t="e">
        <f t="shared" si="30"/>
        <v>#DIV/0!</v>
      </c>
    </row>
    <row r="60" spans="1:37" x14ac:dyDescent="0.35">
      <c r="A60" s="66">
        <v>5.5</v>
      </c>
      <c r="B60">
        <f>COUNTIF('Entry Form'!D98:CZ98,"&gt;0")</f>
        <v>0</v>
      </c>
      <c r="C60">
        <f>COUNTIF('Entry Form'!D61:CY61,"&lt;100")</f>
        <v>0</v>
      </c>
      <c r="D60">
        <f t="shared" si="17"/>
        <v>0</v>
      </c>
      <c r="E60">
        <f>COUNTIF('Entry Form'!D61:CY61,"=0")</f>
        <v>0</v>
      </c>
      <c r="F60" t="e">
        <f t="shared" si="18"/>
        <v>#DIV/0!</v>
      </c>
      <c r="G60" s="406" t="e">
        <f t="shared" si="19"/>
        <v>#DIV/0!</v>
      </c>
      <c r="H60" s="406"/>
      <c r="I60">
        <f t="shared" si="20"/>
        <v>0</v>
      </c>
      <c r="J60" t="e">
        <f t="shared" si="21"/>
        <v>#DIV/0!</v>
      </c>
      <c r="K60">
        <f>COUNTIF('Entry Form'!D61:CY61,"=1")</f>
        <v>0</v>
      </c>
      <c r="L60" t="e">
        <f t="shared" si="22"/>
        <v>#DIV/0!</v>
      </c>
      <c r="M60" t="e">
        <f t="shared" si="14"/>
        <v>#DIV/0!</v>
      </c>
      <c r="N60">
        <f>COUNTIF('Entry Form'!D61:CY61,"=2")</f>
        <v>0</v>
      </c>
      <c r="O60" t="e">
        <f t="shared" si="23"/>
        <v>#DIV/0!</v>
      </c>
      <c r="P60" t="e">
        <f t="shared" si="24"/>
        <v>#DIV/0!</v>
      </c>
      <c r="Q60">
        <f>COUNTIF('Entry Form'!D61:CY61,"=3")</f>
        <v>0</v>
      </c>
      <c r="R60" t="e">
        <f t="shared" si="25"/>
        <v>#DIV/0!</v>
      </c>
      <c r="S60" t="e">
        <f t="shared" si="26"/>
        <v>#DIV/0!</v>
      </c>
      <c r="T60">
        <f>COUNTIF('Entry Form'!D61:CY61,"=4")</f>
        <v>0</v>
      </c>
      <c r="U60" t="e">
        <f t="shared" si="27"/>
        <v>#DIV/0!</v>
      </c>
      <c r="V60" t="e">
        <f t="shared" si="15"/>
        <v>#DIV/0!</v>
      </c>
      <c r="W60">
        <f>COUNTIF('Entry Form'!D61:CY61,"=5")</f>
        <v>0</v>
      </c>
      <c r="X60" t="e">
        <f t="shared" si="28"/>
        <v>#DIV/0!</v>
      </c>
      <c r="Y60" t="e">
        <f t="shared" si="29"/>
        <v>#DIV/0!</v>
      </c>
      <c r="AI60" s="47">
        <f>COUNTIF('Entry Form'!D61:CY61,"=99")</f>
        <v>0</v>
      </c>
      <c r="AJ60" s="47" t="e">
        <f t="shared" si="16"/>
        <v>#DIV/0!</v>
      </c>
      <c r="AK60" s="47" t="e">
        <f t="shared" si="30"/>
        <v>#DIV/0!</v>
      </c>
    </row>
    <row r="61" spans="1:37" x14ac:dyDescent="0.35">
      <c r="A61" s="66">
        <v>5.6</v>
      </c>
      <c r="B61">
        <f>COUNTIF('Entry Form'!D98:CZ98,"&gt;0")</f>
        <v>0</v>
      </c>
      <c r="C61">
        <f>COUNTIF('Entry Form'!D62:CY62,"&lt;100")</f>
        <v>0</v>
      </c>
      <c r="D61">
        <f t="shared" si="17"/>
        <v>0</v>
      </c>
      <c r="E61">
        <f>COUNTIF('Entry Form'!D62:CY62,"=0")</f>
        <v>0</v>
      </c>
      <c r="F61" t="e">
        <f t="shared" si="18"/>
        <v>#DIV/0!</v>
      </c>
      <c r="G61" s="406" t="e">
        <f t="shared" si="19"/>
        <v>#DIV/0!</v>
      </c>
      <c r="H61" s="406"/>
      <c r="I61">
        <f t="shared" si="20"/>
        <v>0</v>
      </c>
      <c r="J61" t="e">
        <f t="shared" si="21"/>
        <v>#DIV/0!</v>
      </c>
      <c r="K61">
        <f>COUNTIF('Entry Form'!D62:CY62,"=1")</f>
        <v>0</v>
      </c>
      <c r="L61" t="e">
        <f t="shared" si="22"/>
        <v>#DIV/0!</v>
      </c>
      <c r="M61" t="e">
        <f t="shared" si="14"/>
        <v>#DIV/0!</v>
      </c>
      <c r="N61">
        <f>COUNTIF('Entry Form'!D62:CY62,"=2")</f>
        <v>0</v>
      </c>
      <c r="O61" t="e">
        <f t="shared" si="23"/>
        <v>#DIV/0!</v>
      </c>
      <c r="P61" t="e">
        <f t="shared" si="24"/>
        <v>#DIV/0!</v>
      </c>
      <c r="Q61">
        <f>COUNTIF('Entry Form'!D62:CY62,"=3")</f>
        <v>0</v>
      </c>
      <c r="R61" t="e">
        <f t="shared" si="25"/>
        <v>#DIV/0!</v>
      </c>
      <c r="S61" t="e">
        <f t="shared" si="26"/>
        <v>#DIV/0!</v>
      </c>
      <c r="T61">
        <f>COUNTIF('Entry Form'!D62:CY62,"=4")</f>
        <v>0</v>
      </c>
      <c r="U61" t="e">
        <f t="shared" si="27"/>
        <v>#DIV/0!</v>
      </c>
      <c r="V61" t="e">
        <f t="shared" si="15"/>
        <v>#DIV/0!</v>
      </c>
      <c r="W61">
        <f>COUNTIF('Entry Form'!D62:CY62,"=5")</f>
        <v>0</v>
      </c>
      <c r="X61" t="e">
        <f t="shared" si="28"/>
        <v>#DIV/0!</v>
      </c>
      <c r="Y61" t="e">
        <f t="shared" si="29"/>
        <v>#DIV/0!</v>
      </c>
      <c r="AI61" s="47">
        <f>COUNTIF('Entry Form'!D62:CY62,"=99")</f>
        <v>0</v>
      </c>
      <c r="AJ61" s="47" t="e">
        <f t="shared" si="16"/>
        <v>#DIV/0!</v>
      </c>
      <c r="AK61" s="47" t="e">
        <f t="shared" si="30"/>
        <v>#DIV/0!</v>
      </c>
    </row>
    <row r="62" spans="1:37" x14ac:dyDescent="0.35">
      <c r="A62" s="66">
        <v>5.7</v>
      </c>
      <c r="B62">
        <f>COUNTIF('Entry Form'!D98:CZ98,"&gt;0")</f>
        <v>0</v>
      </c>
      <c r="C62">
        <f>COUNTIF('Entry Form'!D63:CY63,"&lt;100")</f>
        <v>0</v>
      </c>
      <c r="D62">
        <f t="shared" si="17"/>
        <v>0</v>
      </c>
      <c r="E62">
        <f>COUNTIF('Entry Form'!D63:CY63,"=0")</f>
        <v>0</v>
      </c>
      <c r="F62" t="e">
        <f t="shared" si="18"/>
        <v>#DIV/0!</v>
      </c>
      <c r="G62" s="406" t="e">
        <f t="shared" si="19"/>
        <v>#DIV/0!</v>
      </c>
      <c r="H62" s="406"/>
      <c r="I62">
        <f t="shared" si="20"/>
        <v>0</v>
      </c>
      <c r="J62" t="e">
        <f t="shared" si="21"/>
        <v>#DIV/0!</v>
      </c>
      <c r="K62">
        <f>COUNTIF('Entry Form'!D63:CY63,"=1")</f>
        <v>0</v>
      </c>
      <c r="L62" t="e">
        <f t="shared" si="22"/>
        <v>#DIV/0!</v>
      </c>
      <c r="M62" t="e">
        <f t="shared" si="14"/>
        <v>#DIV/0!</v>
      </c>
      <c r="N62">
        <f>COUNTIF('Entry Form'!D63:CY63,"=2")</f>
        <v>0</v>
      </c>
      <c r="O62" t="e">
        <f t="shared" si="23"/>
        <v>#DIV/0!</v>
      </c>
      <c r="P62" t="e">
        <f t="shared" si="24"/>
        <v>#DIV/0!</v>
      </c>
      <c r="Q62">
        <f>COUNTIF('Entry Form'!D63:CY63,"=3")</f>
        <v>0</v>
      </c>
      <c r="R62" t="e">
        <f t="shared" si="25"/>
        <v>#DIV/0!</v>
      </c>
      <c r="S62" t="e">
        <f t="shared" si="26"/>
        <v>#DIV/0!</v>
      </c>
      <c r="T62">
        <f>COUNTIF('Entry Form'!D63:CY63,"=4")</f>
        <v>0</v>
      </c>
      <c r="U62" t="e">
        <f t="shared" si="27"/>
        <v>#DIV/0!</v>
      </c>
      <c r="V62" t="e">
        <f t="shared" si="15"/>
        <v>#DIV/0!</v>
      </c>
      <c r="W62">
        <f>COUNTIF('Entry Form'!D63:CY63,"=5")</f>
        <v>0</v>
      </c>
      <c r="X62" t="e">
        <f t="shared" si="28"/>
        <v>#DIV/0!</v>
      </c>
      <c r="Y62" t="e">
        <f t="shared" si="29"/>
        <v>#DIV/0!</v>
      </c>
      <c r="AI62" s="47">
        <f>COUNTIF('Entry Form'!D63:CY63,"=99")</f>
        <v>0</v>
      </c>
      <c r="AJ62" s="47" t="e">
        <f t="shared" si="16"/>
        <v>#DIV/0!</v>
      </c>
      <c r="AK62" s="47" t="e">
        <f t="shared" si="30"/>
        <v>#DIV/0!</v>
      </c>
    </row>
    <row r="63" spans="1:37" x14ac:dyDescent="0.35">
      <c r="A63" s="66">
        <v>5.8</v>
      </c>
      <c r="B63">
        <f>COUNTIF('Entry Form'!D98:CZ98,"&gt;0")</f>
        <v>0</v>
      </c>
      <c r="C63">
        <f>COUNTIF('Entry Form'!D64:CY64,"&lt;100")</f>
        <v>0</v>
      </c>
      <c r="D63">
        <f t="shared" si="17"/>
        <v>0</v>
      </c>
      <c r="E63">
        <f>COUNTIF('Entry Form'!D64:CY64,"=0")</f>
        <v>0</v>
      </c>
      <c r="F63" t="e">
        <f t="shared" si="18"/>
        <v>#DIV/0!</v>
      </c>
      <c r="G63" s="406" t="e">
        <f t="shared" si="19"/>
        <v>#DIV/0!</v>
      </c>
      <c r="H63" s="406"/>
      <c r="I63">
        <f t="shared" si="20"/>
        <v>0</v>
      </c>
      <c r="J63" t="e">
        <f t="shared" si="21"/>
        <v>#DIV/0!</v>
      </c>
      <c r="K63">
        <f>COUNTIF('Entry Form'!D64:CY64,"=1")</f>
        <v>0</v>
      </c>
      <c r="L63" t="e">
        <f t="shared" si="22"/>
        <v>#DIV/0!</v>
      </c>
      <c r="M63" t="e">
        <f t="shared" si="14"/>
        <v>#DIV/0!</v>
      </c>
      <c r="N63">
        <f>COUNTIF('Entry Form'!D64:CY64,"=2")</f>
        <v>0</v>
      </c>
      <c r="O63" t="e">
        <f t="shared" si="23"/>
        <v>#DIV/0!</v>
      </c>
      <c r="P63" t="e">
        <f t="shared" si="24"/>
        <v>#DIV/0!</v>
      </c>
      <c r="Q63">
        <f>COUNTIF('Entry Form'!D64:CY64,"=3")</f>
        <v>0</v>
      </c>
      <c r="R63" t="e">
        <f t="shared" si="25"/>
        <v>#DIV/0!</v>
      </c>
      <c r="S63" t="e">
        <f t="shared" si="26"/>
        <v>#DIV/0!</v>
      </c>
      <c r="T63">
        <f>COUNTIF('Entry Form'!D64:CY64,"=4")</f>
        <v>0</v>
      </c>
      <c r="U63" t="e">
        <f t="shared" si="27"/>
        <v>#DIV/0!</v>
      </c>
      <c r="V63" t="e">
        <f t="shared" si="15"/>
        <v>#DIV/0!</v>
      </c>
      <c r="W63">
        <f>COUNTIF('Entry Form'!D64:CY64,"=5")</f>
        <v>0</v>
      </c>
      <c r="X63" t="e">
        <f t="shared" si="28"/>
        <v>#DIV/0!</v>
      </c>
      <c r="Y63" t="e">
        <f t="shared" si="29"/>
        <v>#DIV/0!</v>
      </c>
      <c r="AI63" s="47">
        <f>COUNTIF('Entry Form'!D64:CY64,"=99")</f>
        <v>0</v>
      </c>
      <c r="AJ63" s="47" t="e">
        <f t="shared" si="16"/>
        <v>#DIV/0!</v>
      </c>
      <c r="AK63" s="47" t="e">
        <f t="shared" si="30"/>
        <v>#DIV/0!</v>
      </c>
    </row>
    <row r="64" spans="1:37" x14ac:dyDescent="0.35">
      <c r="A64" s="66">
        <v>5.9</v>
      </c>
      <c r="B64">
        <f>COUNTIF('Entry Form'!D98:CZ98,"&gt;0")</f>
        <v>0</v>
      </c>
      <c r="C64">
        <f>COUNTIF('Entry Form'!D65:CY65,"&lt;100")</f>
        <v>0</v>
      </c>
      <c r="D64">
        <f t="shared" si="17"/>
        <v>0</v>
      </c>
      <c r="E64">
        <f>COUNTIF('Entry Form'!D65:CY65,"=0")</f>
        <v>0</v>
      </c>
      <c r="F64" t="e">
        <f t="shared" si="18"/>
        <v>#DIV/0!</v>
      </c>
      <c r="G64" s="406" t="e">
        <f t="shared" si="19"/>
        <v>#DIV/0!</v>
      </c>
      <c r="H64" s="406"/>
      <c r="I64">
        <f t="shared" si="20"/>
        <v>0</v>
      </c>
      <c r="J64" t="e">
        <f t="shared" si="21"/>
        <v>#DIV/0!</v>
      </c>
      <c r="K64">
        <f>COUNTIF('Entry Form'!D65:CY65,"=1")</f>
        <v>0</v>
      </c>
      <c r="L64" t="e">
        <f t="shared" si="22"/>
        <v>#DIV/0!</v>
      </c>
      <c r="M64" t="e">
        <f t="shared" si="14"/>
        <v>#DIV/0!</v>
      </c>
      <c r="N64">
        <f>COUNTIF('Entry Form'!D65:CY65,"=2")</f>
        <v>0</v>
      </c>
      <c r="O64" t="e">
        <f t="shared" si="23"/>
        <v>#DIV/0!</v>
      </c>
      <c r="P64" t="e">
        <f t="shared" si="24"/>
        <v>#DIV/0!</v>
      </c>
      <c r="Q64">
        <f>COUNTIF('Entry Form'!D65:CY65,"=3")</f>
        <v>0</v>
      </c>
      <c r="R64" t="e">
        <f t="shared" si="25"/>
        <v>#DIV/0!</v>
      </c>
      <c r="S64" t="e">
        <f t="shared" si="26"/>
        <v>#DIV/0!</v>
      </c>
      <c r="T64">
        <f>COUNTIF('Entry Form'!D65:CY65,"=4")</f>
        <v>0</v>
      </c>
      <c r="U64" t="e">
        <f t="shared" si="27"/>
        <v>#DIV/0!</v>
      </c>
      <c r="V64" t="e">
        <f t="shared" si="15"/>
        <v>#DIV/0!</v>
      </c>
      <c r="W64">
        <f>COUNTIF('Entry Form'!D65:CY65,"=5")</f>
        <v>0</v>
      </c>
      <c r="X64" t="e">
        <f t="shared" si="28"/>
        <v>#DIV/0!</v>
      </c>
      <c r="Y64" t="e">
        <f t="shared" si="29"/>
        <v>#DIV/0!</v>
      </c>
      <c r="AI64" s="47">
        <f>COUNTIF('Entry Form'!D65:CY65,"=99")</f>
        <v>0</v>
      </c>
      <c r="AJ64" s="47" t="e">
        <f t="shared" si="16"/>
        <v>#DIV/0!</v>
      </c>
      <c r="AK64" s="47" t="e">
        <f t="shared" si="30"/>
        <v>#DIV/0!</v>
      </c>
    </row>
    <row r="65" spans="1:37" s="47" customFormat="1" x14ac:dyDescent="0.35">
      <c r="A65" s="57">
        <v>5.101</v>
      </c>
      <c r="B65" s="47">
        <f>COUNTIF('Entry Form'!D98:CZ98,"&gt;0")</f>
        <v>0</v>
      </c>
      <c r="C65" s="47">
        <f>COUNTIF('Entry Form'!D66:CY66,"&lt;100")</f>
        <v>0</v>
      </c>
      <c r="D65">
        <f t="shared" si="17"/>
        <v>0</v>
      </c>
      <c r="E65" s="47">
        <f>COUNTIF('Entry Form'!D66:CY66,"=0")</f>
        <v>0</v>
      </c>
      <c r="F65" s="47" t="e">
        <f t="shared" si="18"/>
        <v>#DIV/0!</v>
      </c>
      <c r="G65" s="409" t="e">
        <f t="shared" si="19"/>
        <v>#DIV/0!</v>
      </c>
      <c r="H65" s="409"/>
      <c r="I65" s="47">
        <f t="shared" si="20"/>
        <v>0</v>
      </c>
      <c r="J65" s="47" t="e">
        <f t="shared" si="21"/>
        <v>#DIV/0!</v>
      </c>
      <c r="K65" s="47">
        <f>COUNTIF('Entry Form'!D66:CY66,"=1")</f>
        <v>0</v>
      </c>
      <c r="L65" s="47" t="e">
        <f t="shared" si="22"/>
        <v>#DIV/0!</v>
      </c>
      <c r="M65" t="e">
        <f t="shared" si="14"/>
        <v>#DIV/0!</v>
      </c>
      <c r="N65" s="47">
        <f>COUNTIF('Entry Form'!D66:CY66,"=2")</f>
        <v>0</v>
      </c>
      <c r="O65" s="47" t="e">
        <f t="shared" si="23"/>
        <v>#DIV/0!</v>
      </c>
      <c r="P65" t="e">
        <f t="shared" si="24"/>
        <v>#DIV/0!</v>
      </c>
      <c r="Q65" s="47">
        <f>COUNTIF('Entry Form'!D66:CY66,"=3")</f>
        <v>0</v>
      </c>
      <c r="R65" s="47" t="e">
        <f t="shared" si="25"/>
        <v>#DIV/0!</v>
      </c>
      <c r="S65" t="e">
        <f t="shared" si="26"/>
        <v>#DIV/0!</v>
      </c>
      <c r="T65" s="47">
        <f>COUNTIF('Entry Form'!D66:CY66,"=4")</f>
        <v>0</v>
      </c>
      <c r="U65" s="47" t="e">
        <f t="shared" si="27"/>
        <v>#DIV/0!</v>
      </c>
      <c r="V65" t="e">
        <f t="shared" si="15"/>
        <v>#DIV/0!</v>
      </c>
      <c r="W65" s="47">
        <f>COUNTIF('Entry Form'!D66:CY66,"=5")</f>
        <v>0</v>
      </c>
      <c r="X65" s="47" t="e">
        <f>W65/$B65</f>
        <v>#DIV/0!</v>
      </c>
      <c r="Y65" t="e">
        <f t="shared" si="29"/>
        <v>#DIV/0!</v>
      </c>
      <c r="Z65" s="47">
        <f>COUNTIF('Entry Form'!D66:CY66,"=6")</f>
        <v>0</v>
      </c>
      <c r="AA65" s="47" t="e">
        <f>Z65/$B65</f>
        <v>#DIV/0!</v>
      </c>
      <c r="AB65" s="47" t="e">
        <f>Z65/$D65</f>
        <v>#DIV/0!</v>
      </c>
      <c r="AC65" s="47">
        <f>COUNTIF('Entry Form'!D66:CY66,"=8")</f>
        <v>0</v>
      </c>
      <c r="AD65" s="47" t="e">
        <f>AC65/$B65</f>
        <v>#DIV/0!</v>
      </c>
      <c r="AE65" s="47" t="e">
        <f>AC65/$D65</f>
        <v>#DIV/0!</v>
      </c>
      <c r="AF65" s="47">
        <f>COUNTIF('Entry Form'!D66:CY66,"=10")</f>
        <v>0</v>
      </c>
      <c r="AG65" s="47" t="e">
        <f>AF65/$B65</f>
        <v>#DIV/0!</v>
      </c>
      <c r="AH65" s="47" t="e">
        <f>AF65/$D65</f>
        <v>#DIV/0!</v>
      </c>
      <c r="AI65" s="47">
        <f>COUNTIF('Entry Form'!D66:CY66,"=99")</f>
        <v>0</v>
      </c>
      <c r="AJ65" s="47" t="e">
        <f t="shared" si="16"/>
        <v>#DIV/0!</v>
      </c>
      <c r="AK65" s="47" t="e">
        <f t="shared" si="30"/>
        <v>#DIV/0!</v>
      </c>
    </row>
    <row r="66" spans="1:37" x14ac:dyDescent="0.35">
      <c r="A66" s="66">
        <v>6.1</v>
      </c>
      <c r="B66">
        <f>COUNTIF('Entry Form'!D98:CZ98,"&gt;0")</f>
        <v>0</v>
      </c>
      <c r="C66">
        <f>COUNTIF('Entry Form'!D67:CY67,"&lt;100")</f>
        <v>0</v>
      </c>
      <c r="D66">
        <f t="shared" si="17"/>
        <v>0</v>
      </c>
      <c r="E66">
        <f>COUNTIF('Entry Form'!D67:CY67,"=0")</f>
        <v>0</v>
      </c>
      <c r="F66" t="e">
        <f t="shared" si="18"/>
        <v>#DIV/0!</v>
      </c>
      <c r="G66" s="406" t="e">
        <f t="shared" si="19"/>
        <v>#DIV/0!</v>
      </c>
      <c r="H66" s="406"/>
      <c r="I66">
        <f t="shared" si="20"/>
        <v>0</v>
      </c>
      <c r="J66" t="e">
        <f t="shared" si="21"/>
        <v>#DIV/0!</v>
      </c>
      <c r="K66">
        <f>COUNTIF('Entry Form'!D67:CY67,"=1")</f>
        <v>0</v>
      </c>
      <c r="L66" t="e">
        <f t="shared" si="22"/>
        <v>#DIV/0!</v>
      </c>
      <c r="M66" t="e">
        <f t="shared" si="14"/>
        <v>#DIV/0!</v>
      </c>
      <c r="N66">
        <f>COUNTIF('Entry Form'!D67:CY67,"=2")</f>
        <v>0</v>
      </c>
      <c r="O66" t="e">
        <f t="shared" si="23"/>
        <v>#DIV/0!</v>
      </c>
      <c r="P66" t="e">
        <f t="shared" si="24"/>
        <v>#DIV/0!</v>
      </c>
      <c r="Q66">
        <f>COUNTIF('Entry Form'!D67:CY67,"=3")</f>
        <v>0</v>
      </c>
      <c r="R66" t="e">
        <f t="shared" si="25"/>
        <v>#DIV/0!</v>
      </c>
      <c r="S66" t="e">
        <f t="shared" si="26"/>
        <v>#DIV/0!</v>
      </c>
      <c r="T66">
        <f>COUNTIF('Entry Form'!D67:CY67,"=4")</f>
        <v>0</v>
      </c>
      <c r="U66" t="e">
        <f t="shared" si="27"/>
        <v>#DIV/0!</v>
      </c>
      <c r="V66" t="e">
        <f t="shared" si="15"/>
        <v>#DIV/0!</v>
      </c>
      <c r="W66">
        <f>COUNTIF('Entry Form'!D67:CY67,"=5")</f>
        <v>0</v>
      </c>
      <c r="X66" t="e">
        <f t="shared" ref="X66:X76" si="31">W66/B66</f>
        <v>#DIV/0!</v>
      </c>
      <c r="Y66" t="e">
        <f t="shared" si="29"/>
        <v>#DIV/0!</v>
      </c>
      <c r="AI66" s="47">
        <f>COUNTIF('Entry Form'!D67:CY67,"=99")</f>
        <v>0</v>
      </c>
      <c r="AJ66" s="47" t="e">
        <f t="shared" si="16"/>
        <v>#DIV/0!</v>
      </c>
      <c r="AK66" s="47" t="e">
        <f t="shared" si="30"/>
        <v>#DIV/0!</v>
      </c>
    </row>
    <row r="67" spans="1:37" x14ac:dyDescent="0.35">
      <c r="A67" s="66">
        <v>6.2</v>
      </c>
      <c r="B67">
        <f>COUNTIF('Entry Form'!D98:CZ98,"&gt;0")</f>
        <v>0</v>
      </c>
      <c r="C67">
        <f>COUNTIF('Entry Form'!D68:CY68,"&lt;100")</f>
        <v>0</v>
      </c>
      <c r="D67">
        <f t="shared" ref="D67:D86" si="32">C67-AI67</f>
        <v>0</v>
      </c>
      <c r="E67">
        <f>COUNTIF('Entry Form'!D68:CY68,"=0")</f>
        <v>0</v>
      </c>
      <c r="F67" t="e">
        <f t="shared" ref="F67:F86" si="33">E67/B67</f>
        <v>#DIV/0!</v>
      </c>
      <c r="G67" s="406" t="e">
        <f t="shared" ref="G67:G86" si="34">E67/C67</f>
        <v>#DIV/0!</v>
      </c>
      <c r="H67" s="406"/>
      <c r="I67">
        <f t="shared" ref="I67:I86" si="35">E67+(B67-C67)</f>
        <v>0</v>
      </c>
      <c r="J67" t="e">
        <f t="shared" ref="J67:J86" si="36">I67/B67</f>
        <v>#DIV/0!</v>
      </c>
      <c r="K67">
        <f>COUNTIF('Entry Form'!D68:CY68,"=1")</f>
        <v>0</v>
      </c>
      <c r="L67" t="e">
        <f t="shared" ref="L67:L86" si="37">K67/B67</f>
        <v>#DIV/0!</v>
      </c>
      <c r="M67" t="e">
        <f t="shared" si="14"/>
        <v>#DIV/0!</v>
      </c>
      <c r="N67">
        <f>COUNTIF('Entry Form'!D68:CY68,"=2")</f>
        <v>0</v>
      </c>
      <c r="O67" t="e">
        <f t="shared" ref="O67:O86" si="38">N67/B67</f>
        <v>#DIV/0!</v>
      </c>
      <c r="P67" t="e">
        <f t="shared" ref="P67:P86" si="39">N67/D67</f>
        <v>#DIV/0!</v>
      </c>
      <c r="Q67">
        <f>COUNTIF('Entry Form'!D68:CY68,"=3")</f>
        <v>0</v>
      </c>
      <c r="R67" t="e">
        <f t="shared" ref="R67:R86" si="40">Q67/B67</f>
        <v>#DIV/0!</v>
      </c>
      <c r="S67" t="e">
        <f t="shared" ref="S67:S86" si="41">Q67/D67</f>
        <v>#DIV/0!</v>
      </c>
      <c r="T67">
        <f>COUNTIF('Entry Form'!D68:CY68,"=4")</f>
        <v>0</v>
      </c>
      <c r="U67" t="e">
        <f t="shared" ref="U67:U86" si="42">T67/B67</f>
        <v>#DIV/0!</v>
      </c>
      <c r="V67" t="e">
        <f t="shared" si="15"/>
        <v>#DIV/0!</v>
      </c>
      <c r="W67">
        <f>COUNTIF('Entry Form'!D68:CY68,"=5")</f>
        <v>0</v>
      </c>
      <c r="X67" t="e">
        <f t="shared" si="31"/>
        <v>#DIV/0!</v>
      </c>
      <c r="Y67" t="e">
        <f t="shared" ref="Y67:Y86" si="43">W67/D67</f>
        <v>#DIV/0!</v>
      </c>
      <c r="AI67" s="47">
        <f>COUNTIF('Entry Form'!D68:CY68,"=99")</f>
        <v>0</v>
      </c>
      <c r="AJ67" s="47" t="e">
        <f t="shared" si="16"/>
        <v>#DIV/0!</v>
      </c>
      <c r="AK67" s="47" t="e">
        <f t="shared" ref="AK67:AK86" si="44">AI67/C67</f>
        <v>#DIV/0!</v>
      </c>
    </row>
    <row r="68" spans="1:37" x14ac:dyDescent="0.35">
      <c r="A68" s="66">
        <v>6.3</v>
      </c>
      <c r="B68">
        <f>COUNTIF('Entry Form'!D98:CZ98,"&gt;0")</f>
        <v>0</v>
      </c>
      <c r="C68">
        <f>COUNTIF('Entry Form'!D69:CY69,"&lt;100")</f>
        <v>0</v>
      </c>
      <c r="D68">
        <f t="shared" si="32"/>
        <v>0</v>
      </c>
      <c r="E68">
        <f>COUNTIF('Entry Form'!D69:CY69,"=0")</f>
        <v>0</v>
      </c>
      <c r="F68" t="e">
        <f t="shared" si="33"/>
        <v>#DIV/0!</v>
      </c>
      <c r="G68" s="406" t="e">
        <f t="shared" si="34"/>
        <v>#DIV/0!</v>
      </c>
      <c r="H68" s="406"/>
      <c r="I68">
        <f t="shared" si="35"/>
        <v>0</v>
      </c>
      <c r="J68" t="e">
        <f t="shared" si="36"/>
        <v>#DIV/0!</v>
      </c>
      <c r="K68">
        <f>COUNTIF('Entry Form'!D69:CY69,"=1")</f>
        <v>0</v>
      </c>
      <c r="L68" t="e">
        <f t="shared" si="37"/>
        <v>#DIV/0!</v>
      </c>
      <c r="M68" t="e">
        <f t="shared" ref="M68:M86" si="45">K68/D68</f>
        <v>#DIV/0!</v>
      </c>
      <c r="N68">
        <f>COUNTIF('Entry Form'!D69:CY69,"=2")</f>
        <v>0</v>
      </c>
      <c r="O68" t="e">
        <f t="shared" si="38"/>
        <v>#DIV/0!</v>
      </c>
      <c r="P68" t="e">
        <f t="shared" si="39"/>
        <v>#DIV/0!</v>
      </c>
      <c r="Q68">
        <f>COUNTIF('Entry Form'!D69:CY69,"=3")</f>
        <v>0</v>
      </c>
      <c r="R68" t="e">
        <f t="shared" si="40"/>
        <v>#DIV/0!</v>
      </c>
      <c r="S68" t="e">
        <f t="shared" si="41"/>
        <v>#DIV/0!</v>
      </c>
      <c r="T68">
        <f>COUNTIF('Entry Form'!D69:CY69,"=4")</f>
        <v>0</v>
      </c>
      <c r="U68" t="e">
        <f t="shared" si="42"/>
        <v>#DIV/0!</v>
      </c>
      <c r="V68" t="e">
        <f t="shared" ref="V68:V86" si="46">T68/D68</f>
        <v>#DIV/0!</v>
      </c>
      <c r="W68">
        <f>COUNTIF('Entry Form'!D69:CY69,"=5")</f>
        <v>0</v>
      </c>
      <c r="X68" t="e">
        <f t="shared" si="31"/>
        <v>#DIV/0!</v>
      </c>
      <c r="Y68" t="e">
        <f t="shared" si="43"/>
        <v>#DIV/0!</v>
      </c>
      <c r="AI68" s="47">
        <f>COUNTIF('Entry Form'!D69:CY69,"=99")</f>
        <v>0</v>
      </c>
      <c r="AJ68" s="47" t="e">
        <f t="shared" ref="AJ68:AJ86" si="47">(AI68+(B68-C68))/B68</f>
        <v>#DIV/0!</v>
      </c>
      <c r="AK68" s="47" t="e">
        <f t="shared" si="44"/>
        <v>#DIV/0!</v>
      </c>
    </row>
    <row r="69" spans="1:37" x14ac:dyDescent="0.35">
      <c r="A69" s="66">
        <v>6.4</v>
      </c>
      <c r="B69">
        <f>COUNTIF('Entry Form'!D98:CZ98,"&gt;0")</f>
        <v>0</v>
      </c>
      <c r="C69">
        <f>COUNTIF('Entry Form'!D70:CY70,"&lt;100")</f>
        <v>0</v>
      </c>
      <c r="D69">
        <f t="shared" si="32"/>
        <v>0</v>
      </c>
      <c r="E69">
        <f>COUNTIF('Entry Form'!D70:CY70,"=0")</f>
        <v>0</v>
      </c>
      <c r="F69" t="e">
        <f t="shared" si="33"/>
        <v>#DIV/0!</v>
      </c>
      <c r="G69" s="406" t="e">
        <f t="shared" si="34"/>
        <v>#DIV/0!</v>
      </c>
      <c r="H69" s="406"/>
      <c r="I69">
        <f t="shared" si="35"/>
        <v>0</v>
      </c>
      <c r="J69" t="e">
        <f t="shared" si="36"/>
        <v>#DIV/0!</v>
      </c>
      <c r="K69">
        <f>COUNTIF('Entry Form'!D70:CY70,"=1")</f>
        <v>0</v>
      </c>
      <c r="L69" t="e">
        <f t="shared" si="37"/>
        <v>#DIV/0!</v>
      </c>
      <c r="M69" t="e">
        <f t="shared" si="45"/>
        <v>#DIV/0!</v>
      </c>
      <c r="N69">
        <f>COUNTIF('Entry Form'!D70:CY70,"=2")</f>
        <v>0</v>
      </c>
      <c r="O69" t="e">
        <f t="shared" si="38"/>
        <v>#DIV/0!</v>
      </c>
      <c r="P69" t="e">
        <f t="shared" si="39"/>
        <v>#DIV/0!</v>
      </c>
      <c r="Q69">
        <f>COUNTIF('Entry Form'!D70:CY70,"=3")</f>
        <v>0</v>
      </c>
      <c r="R69" t="e">
        <f t="shared" si="40"/>
        <v>#DIV/0!</v>
      </c>
      <c r="S69" t="e">
        <f t="shared" si="41"/>
        <v>#DIV/0!</v>
      </c>
      <c r="T69">
        <f>COUNTIF('Entry Form'!D70:CY70,"=4")</f>
        <v>0</v>
      </c>
      <c r="U69" t="e">
        <f t="shared" si="42"/>
        <v>#DIV/0!</v>
      </c>
      <c r="V69" t="e">
        <f t="shared" si="46"/>
        <v>#DIV/0!</v>
      </c>
      <c r="W69">
        <f>COUNTIF('Entry Form'!D70:CY70,"=5")</f>
        <v>0</v>
      </c>
      <c r="X69" t="e">
        <f t="shared" si="31"/>
        <v>#DIV/0!</v>
      </c>
      <c r="Y69" t="e">
        <f t="shared" si="43"/>
        <v>#DIV/0!</v>
      </c>
      <c r="AI69" s="47">
        <f>COUNTIF('Entry Form'!D70:CY70,"=99")</f>
        <v>0</v>
      </c>
      <c r="AJ69" s="47" t="e">
        <f t="shared" si="47"/>
        <v>#DIV/0!</v>
      </c>
      <c r="AK69" s="47" t="e">
        <f t="shared" si="44"/>
        <v>#DIV/0!</v>
      </c>
    </row>
    <row r="70" spans="1:37" x14ac:dyDescent="0.35">
      <c r="A70" s="66">
        <v>6.5</v>
      </c>
      <c r="B70">
        <f>COUNTIF('Entry Form'!D98:CZ98,"&gt;0")</f>
        <v>0</v>
      </c>
      <c r="C70">
        <f>COUNTIF('Entry Form'!D71:CY71,"&lt;100")</f>
        <v>0</v>
      </c>
      <c r="D70">
        <f t="shared" si="32"/>
        <v>0</v>
      </c>
      <c r="E70">
        <f>COUNTIF('Entry Form'!D71:CY71,"=0")</f>
        <v>0</v>
      </c>
      <c r="F70" t="e">
        <f t="shared" si="33"/>
        <v>#DIV/0!</v>
      </c>
      <c r="G70" s="406" t="e">
        <f t="shared" si="34"/>
        <v>#DIV/0!</v>
      </c>
      <c r="H70" s="406"/>
      <c r="I70">
        <f t="shared" si="35"/>
        <v>0</v>
      </c>
      <c r="J70" t="e">
        <f t="shared" si="36"/>
        <v>#DIV/0!</v>
      </c>
      <c r="K70">
        <f>COUNTIF('Entry Form'!D71:CY71,"=1")</f>
        <v>0</v>
      </c>
      <c r="L70" t="e">
        <f t="shared" si="37"/>
        <v>#DIV/0!</v>
      </c>
      <c r="M70" t="e">
        <f t="shared" si="45"/>
        <v>#DIV/0!</v>
      </c>
      <c r="N70">
        <f>COUNTIF('Entry Form'!D71:CY71,"=2")</f>
        <v>0</v>
      </c>
      <c r="O70" t="e">
        <f t="shared" si="38"/>
        <v>#DIV/0!</v>
      </c>
      <c r="P70" t="e">
        <f t="shared" si="39"/>
        <v>#DIV/0!</v>
      </c>
      <c r="Q70">
        <f>COUNTIF('Entry Form'!D71:CY71,"=3")</f>
        <v>0</v>
      </c>
      <c r="R70" t="e">
        <f t="shared" si="40"/>
        <v>#DIV/0!</v>
      </c>
      <c r="S70" t="e">
        <f t="shared" si="41"/>
        <v>#DIV/0!</v>
      </c>
      <c r="T70">
        <f>COUNTIF('Entry Form'!D71:CY71,"=4")</f>
        <v>0</v>
      </c>
      <c r="U70" t="e">
        <f t="shared" si="42"/>
        <v>#DIV/0!</v>
      </c>
      <c r="V70" t="e">
        <f t="shared" si="46"/>
        <v>#DIV/0!</v>
      </c>
      <c r="W70">
        <f>COUNTIF('Entry Form'!D71:CY71,"=5")</f>
        <v>0</v>
      </c>
      <c r="X70" t="e">
        <f t="shared" si="31"/>
        <v>#DIV/0!</v>
      </c>
      <c r="Y70" t="e">
        <f t="shared" si="43"/>
        <v>#DIV/0!</v>
      </c>
      <c r="AI70" s="47">
        <f>COUNTIF('Entry Form'!D71:CY71,"=99")</f>
        <v>0</v>
      </c>
      <c r="AJ70" s="47" t="e">
        <f t="shared" si="47"/>
        <v>#DIV/0!</v>
      </c>
      <c r="AK70" s="47" t="e">
        <f t="shared" si="44"/>
        <v>#DIV/0!</v>
      </c>
    </row>
    <row r="71" spans="1:37" x14ac:dyDescent="0.35">
      <c r="A71" s="66">
        <v>6.6</v>
      </c>
      <c r="B71">
        <f>COUNTIF('Entry Form'!D98:CZ98,"&gt;0")</f>
        <v>0</v>
      </c>
      <c r="C71">
        <f>COUNTIF('Entry Form'!D72:CY72,"&lt;100")</f>
        <v>0</v>
      </c>
      <c r="D71">
        <f t="shared" si="32"/>
        <v>0</v>
      </c>
      <c r="E71">
        <f>COUNTIF('Entry Form'!D72:CY72,"=0")</f>
        <v>0</v>
      </c>
      <c r="F71" t="e">
        <f t="shared" si="33"/>
        <v>#DIV/0!</v>
      </c>
      <c r="G71" s="406" t="e">
        <f t="shared" si="34"/>
        <v>#DIV/0!</v>
      </c>
      <c r="H71" s="406"/>
      <c r="I71">
        <f t="shared" si="35"/>
        <v>0</v>
      </c>
      <c r="J71" t="e">
        <f t="shared" si="36"/>
        <v>#DIV/0!</v>
      </c>
      <c r="K71">
        <f>COUNTIF('Entry Form'!D72:CY72,"=1")</f>
        <v>0</v>
      </c>
      <c r="L71" t="e">
        <f t="shared" si="37"/>
        <v>#DIV/0!</v>
      </c>
      <c r="M71" t="e">
        <f t="shared" si="45"/>
        <v>#DIV/0!</v>
      </c>
      <c r="N71">
        <f>COUNTIF('Entry Form'!D72:CY72,"=2")</f>
        <v>0</v>
      </c>
      <c r="O71" t="e">
        <f t="shared" si="38"/>
        <v>#DIV/0!</v>
      </c>
      <c r="P71" t="e">
        <f t="shared" si="39"/>
        <v>#DIV/0!</v>
      </c>
      <c r="Q71">
        <f>COUNTIF('Entry Form'!D72:CY72,"=3")</f>
        <v>0</v>
      </c>
      <c r="R71" t="e">
        <f t="shared" si="40"/>
        <v>#DIV/0!</v>
      </c>
      <c r="S71" t="e">
        <f t="shared" si="41"/>
        <v>#DIV/0!</v>
      </c>
      <c r="T71">
        <f>COUNTIF('Entry Form'!D72:CY72,"=4")</f>
        <v>0</v>
      </c>
      <c r="U71" t="e">
        <f t="shared" si="42"/>
        <v>#DIV/0!</v>
      </c>
      <c r="V71" t="e">
        <f t="shared" si="46"/>
        <v>#DIV/0!</v>
      </c>
      <c r="W71">
        <f>COUNTIF('Entry Form'!D72:CY72,"=5")</f>
        <v>0</v>
      </c>
      <c r="X71" t="e">
        <f t="shared" si="31"/>
        <v>#DIV/0!</v>
      </c>
      <c r="Y71" t="e">
        <f t="shared" si="43"/>
        <v>#DIV/0!</v>
      </c>
      <c r="AI71" s="47">
        <f>COUNTIF('Entry Form'!D72:CY72,"=99")</f>
        <v>0</v>
      </c>
      <c r="AJ71" s="47" t="e">
        <f t="shared" si="47"/>
        <v>#DIV/0!</v>
      </c>
      <c r="AK71" s="47" t="e">
        <f t="shared" si="44"/>
        <v>#DIV/0!</v>
      </c>
    </row>
    <row r="72" spans="1:37" x14ac:dyDescent="0.35">
      <c r="A72" s="66">
        <v>6.7</v>
      </c>
      <c r="B72">
        <f>COUNTIF('Entry Form'!D98:CZ98,"&gt;0")</f>
        <v>0</v>
      </c>
      <c r="C72">
        <f>COUNTIF('Entry Form'!D73:CY73,"&lt;100")</f>
        <v>0</v>
      </c>
      <c r="D72">
        <f t="shared" si="32"/>
        <v>0</v>
      </c>
      <c r="E72">
        <f>COUNTIF('Entry Form'!D73:CY73,"=0")</f>
        <v>0</v>
      </c>
      <c r="F72" t="e">
        <f t="shared" si="33"/>
        <v>#DIV/0!</v>
      </c>
      <c r="G72" s="406" t="e">
        <f t="shared" si="34"/>
        <v>#DIV/0!</v>
      </c>
      <c r="H72" s="406"/>
      <c r="I72">
        <f t="shared" si="35"/>
        <v>0</v>
      </c>
      <c r="J72" t="e">
        <f t="shared" si="36"/>
        <v>#DIV/0!</v>
      </c>
      <c r="K72">
        <f>COUNTIF('Entry Form'!D73:CY73,"=1")</f>
        <v>0</v>
      </c>
      <c r="L72" t="e">
        <f t="shared" si="37"/>
        <v>#DIV/0!</v>
      </c>
      <c r="M72" t="e">
        <f t="shared" si="45"/>
        <v>#DIV/0!</v>
      </c>
      <c r="N72">
        <f>COUNTIF('Entry Form'!D73:CY73,"=2")</f>
        <v>0</v>
      </c>
      <c r="O72" t="e">
        <f t="shared" si="38"/>
        <v>#DIV/0!</v>
      </c>
      <c r="P72" t="e">
        <f t="shared" si="39"/>
        <v>#DIV/0!</v>
      </c>
      <c r="Q72">
        <f>COUNTIF('Entry Form'!D73:CY73,"=3")</f>
        <v>0</v>
      </c>
      <c r="R72" t="e">
        <f t="shared" si="40"/>
        <v>#DIV/0!</v>
      </c>
      <c r="S72" t="e">
        <f t="shared" si="41"/>
        <v>#DIV/0!</v>
      </c>
      <c r="T72">
        <f>COUNTIF('Entry Form'!D73:CY73,"=4")</f>
        <v>0</v>
      </c>
      <c r="U72" t="e">
        <f t="shared" si="42"/>
        <v>#DIV/0!</v>
      </c>
      <c r="V72" t="e">
        <f t="shared" si="46"/>
        <v>#DIV/0!</v>
      </c>
      <c r="W72">
        <f>COUNTIF('Entry Form'!D73:CY73,"=5")</f>
        <v>0</v>
      </c>
      <c r="X72" t="e">
        <f t="shared" si="31"/>
        <v>#DIV/0!</v>
      </c>
      <c r="Y72" t="e">
        <f t="shared" si="43"/>
        <v>#DIV/0!</v>
      </c>
      <c r="AI72" s="47">
        <f>COUNTIF('Entry Form'!D73:CY73,"=99")</f>
        <v>0</v>
      </c>
      <c r="AJ72" s="47" t="e">
        <f t="shared" si="47"/>
        <v>#DIV/0!</v>
      </c>
      <c r="AK72" s="47" t="e">
        <f t="shared" si="44"/>
        <v>#DIV/0!</v>
      </c>
    </row>
    <row r="73" spans="1:37" x14ac:dyDescent="0.35">
      <c r="A73" s="66">
        <v>6.8</v>
      </c>
      <c r="B73">
        <f>COUNTIF('Entry Form'!D98:CZ98,"&gt;0")</f>
        <v>0</v>
      </c>
      <c r="C73">
        <f>COUNTIF('Entry Form'!D74:CY74,"&lt;100")</f>
        <v>0</v>
      </c>
      <c r="D73">
        <f t="shared" si="32"/>
        <v>0</v>
      </c>
      <c r="E73">
        <f>COUNTIF('Entry Form'!D74:CY74,"=0")</f>
        <v>0</v>
      </c>
      <c r="F73" t="e">
        <f t="shared" si="33"/>
        <v>#DIV/0!</v>
      </c>
      <c r="G73" s="406" t="e">
        <f t="shared" si="34"/>
        <v>#DIV/0!</v>
      </c>
      <c r="H73" s="406"/>
      <c r="I73">
        <f t="shared" si="35"/>
        <v>0</v>
      </c>
      <c r="J73" t="e">
        <f t="shared" si="36"/>
        <v>#DIV/0!</v>
      </c>
      <c r="K73">
        <f>COUNTIF('Entry Form'!D74:CY74,"=1")</f>
        <v>0</v>
      </c>
      <c r="L73" t="e">
        <f t="shared" si="37"/>
        <v>#DIV/0!</v>
      </c>
      <c r="M73" t="e">
        <f t="shared" si="45"/>
        <v>#DIV/0!</v>
      </c>
      <c r="N73">
        <f>COUNTIF('Entry Form'!D74:CY74,"=2")</f>
        <v>0</v>
      </c>
      <c r="O73" t="e">
        <f t="shared" si="38"/>
        <v>#DIV/0!</v>
      </c>
      <c r="P73" t="e">
        <f t="shared" si="39"/>
        <v>#DIV/0!</v>
      </c>
      <c r="Q73">
        <f>COUNTIF('Entry Form'!D74:CY74,"=3")</f>
        <v>0</v>
      </c>
      <c r="R73" t="e">
        <f t="shared" si="40"/>
        <v>#DIV/0!</v>
      </c>
      <c r="S73" t="e">
        <f t="shared" si="41"/>
        <v>#DIV/0!</v>
      </c>
      <c r="T73">
        <f>COUNTIF('Entry Form'!D74:CY74,"=4")</f>
        <v>0</v>
      </c>
      <c r="U73" t="e">
        <f t="shared" si="42"/>
        <v>#DIV/0!</v>
      </c>
      <c r="V73" t="e">
        <f t="shared" si="46"/>
        <v>#DIV/0!</v>
      </c>
      <c r="W73">
        <f>COUNTIF('Entry Form'!D74:CY74,"=5")</f>
        <v>0</v>
      </c>
      <c r="X73" t="e">
        <f t="shared" si="31"/>
        <v>#DIV/0!</v>
      </c>
      <c r="Y73" t="e">
        <f t="shared" si="43"/>
        <v>#DIV/0!</v>
      </c>
      <c r="AI73" s="47">
        <f>COUNTIF('Entry Form'!D74:CY74,"=99")</f>
        <v>0</v>
      </c>
      <c r="AJ73" s="47" t="e">
        <f t="shared" si="47"/>
        <v>#DIV/0!</v>
      </c>
      <c r="AK73" s="47" t="e">
        <f t="shared" si="44"/>
        <v>#DIV/0!</v>
      </c>
    </row>
    <row r="74" spans="1:37" x14ac:dyDescent="0.35">
      <c r="A74" s="66">
        <v>6.9</v>
      </c>
      <c r="B74">
        <f>COUNTIF('Entry Form'!D98:CZ98,"&gt;0")</f>
        <v>0</v>
      </c>
      <c r="C74">
        <f>COUNTIF('Entry Form'!D75:CY75,"&lt;100")</f>
        <v>0</v>
      </c>
      <c r="D74">
        <f t="shared" si="32"/>
        <v>0</v>
      </c>
      <c r="E74">
        <f>COUNTIF('Entry Form'!D75:CY75,"=0")</f>
        <v>0</v>
      </c>
      <c r="F74" t="e">
        <f t="shared" si="33"/>
        <v>#DIV/0!</v>
      </c>
      <c r="G74" s="406" t="e">
        <f t="shared" si="34"/>
        <v>#DIV/0!</v>
      </c>
      <c r="H74" s="406"/>
      <c r="I74">
        <f t="shared" si="35"/>
        <v>0</v>
      </c>
      <c r="J74" t="e">
        <f t="shared" si="36"/>
        <v>#DIV/0!</v>
      </c>
      <c r="K74">
        <f>COUNTIF('Entry Form'!D75:CY75,"=1")</f>
        <v>0</v>
      </c>
      <c r="L74" t="e">
        <f t="shared" si="37"/>
        <v>#DIV/0!</v>
      </c>
      <c r="M74" t="e">
        <f t="shared" si="45"/>
        <v>#DIV/0!</v>
      </c>
      <c r="N74">
        <f>COUNTIF('Entry Form'!D75:CY75,"=2")</f>
        <v>0</v>
      </c>
      <c r="O74" t="e">
        <f t="shared" si="38"/>
        <v>#DIV/0!</v>
      </c>
      <c r="P74" t="e">
        <f t="shared" si="39"/>
        <v>#DIV/0!</v>
      </c>
      <c r="Q74">
        <f>COUNTIF('Entry Form'!D75:CY75,"=3")</f>
        <v>0</v>
      </c>
      <c r="R74" t="e">
        <f t="shared" si="40"/>
        <v>#DIV/0!</v>
      </c>
      <c r="S74" t="e">
        <f t="shared" si="41"/>
        <v>#DIV/0!</v>
      </c>
      <c r="T74">
        <f>COUNTIF('Entry Form'!D75:CY75,"=4")</f>
        <v>0</v>
      </c>
      <c r="U74" t="e">
        <f t="shared" si="42"/>
        <v>#DIV/0!</v>
      </c>
      <c r="V74" t="e">
        <f t="shared" si="46"/>
        <v>#DIV/0!</v>
      </c>
      <c r="W74">
        <f>COUNTIF('Entry Form'!D75:CY75,"=5")</f>
        <v>0</v>
      </c>
      <c r="X74" t="e">
        <f t="shared" si="31"/>
        <v>#DIV/0!</v>
      </c>
      <c r="Y74" t="e">
        <f t="shared" si="43"/>
        <v>#DIV/0!</v>
      </c>
      <c r="AI74" s="47">
        <f>COUNTIF('Entry Form'!D75:CY75,"=99")</f>
        <v>0</v>
      </c>
      <c r="AJ74" s="47" t="e">
        <f t="shared" si="47"/>
        <v>#DIV/0!</v>
      </c>
      <c r="AK74" s="47" t="e">
        <f t="shared" si="44"/>
        <v>#DIV/0!</v>
      </c>
    </row>
    <row r="75" spans="1:37" x14ac:dyDescent="0.35">
      <c r="A75" s="29">
        <v>6.101</v>
      </c>
      <c r="B75">
        <f>COUNTIF('Entry Form'!D98:CZ98,"&gt;0")</f>
        <v>0</v>
      </c>
      <c r="C75">
        <f>COUNTIF('Entry Form'!D76:CY76,"&lt;100")</f>
        <v>0</v>
      </c>
      <c r="D75">
        <f t="shared" si="32"/>
        <v>0</v>
      </c>
      <c r="E75">
        <f>COUNTIF('Entry Form'!D76:CY76,"=0")</f>
        <v>0</v>
      </c>
      <c r="F75" t="e">
        <f t="shared" si="33"/>
        <v>#DIV/0!</v>
      </c>
      <c r="G75" s="406" t="e">
        <f t="shared" si="34"/>
        <v>#DIV/0!</v>
      </c>
      <c r="H75" s="406"/>
      <c r="I75">
        <f t="shared" si="35"/>
        <v>0</v>
      </c>
      <c r="J75" t="e">
        <f t="shared" si="36"/>
        <v>#DIV/0!</v>
      </c>
      <c r="K75">
        <f>COUNTIF('Entry Form'!D76:CY76,"=1")</f>
        <v>0</v>
      </c>
      <c r="L75" t="e">
        <f t="shared" si="37"/>
        <v>#DIV/0!</v>
      </c>
      <c r="M75" t="e">
        <f t="shared" si="45"/>
        <v>#DIV/0!</v>
      </c>
      <c r="N75">
        <f>COUNTIF('Entry Form'!D76:CY76,"=2")</f>
        <v>0</v>
      </c>
      <c r="O75" t="e">
        <f t="shared" si="38"/>
        <v>#DIV/0!</v>
      </c>
      <c r="P75" t="e">
        <f t="shared" si="39"/>
        <v>#DIV/0!</v>
      </c>
      <c r="Q75">
        <f>COUNTIF('Entry Form'!D76:CY76,"=3")</f>
        <v>0</v>
      </c>
      <c r="R75" t="e">
        <f t="shared" si="40"/>
        <v>#DIV/0!</v>
      </c>
      <c r="S75" t="e">
        <f t="shared" si="41"/>
        <v>#DIV/0!</v>
      </c>
      <c r="T75">
        <f>COUNTIF('Entry Form'!D76:CY76,"=4")</f>
        <v>0</v>
      </c>
      <c r="U75" t="e">
        <f t="shared" si="42"/>
        <v>#DIV/0!</v>
      </c>
      <c r="V75" t="e">
        <f t="shared" si="46"/>
        <v>#DIV/0!</v>
      </c>
      <c r="W75">
        <f>COUNTIF('Entry Form'!D76:CY76,"=5")</f>
        <v>0</v>
      </c>
      <c r="X75" t="e">
        <f t="shared" si="31"/>
        <v>#DIV/0!</v>
      </c>
      <c r="Y75" t="e">
        <f t="shared" si="43"/>
        <v>#DIV/0!</v>
      </c>
      <c r="AI75" s="47">
        <f>COUNTIF('Entry Form'!D76:CY76,"=99")</f>
        <v>0</v>
      </c>
      <c r="AJ75" s="47" t="e">
        <f t="shared" si="47"/>
        <v>#DIV/0!</v>
      </c>
      <c r="AK75" s="47" t="e">
        <f t="shared" si="44"/>
        <v>#DIV/0!</v>
      </c>
    </row>
    <row r="76" spans="1:37" x14ac:dyDescent="0.35">
      <c r="A76" s="29">
        <v>6.11</v>
      </c>
      <c r="B76">
        <f>COUNTIF('Entry Form'!D98:CZ98,"&gt;0")</f>
        <v>0</v>
      </c>
      <c r="C76">
        <f>COUNTIF('Entry Form'!D77:CY77,"&lt;100")</f>
        <v>0</v>
      </c>
      <c r="D76">
        <f t="shared" si="32"/>
        <v>0</v>
      </c>
      <c r="E76">
        <f>COUNTIF('Entry Form'!D77:CY77,"=0")</f>
        <v>0</v>
      </c>
      <c r="F76" t="e">
        <f t="shared" si="33"/>
        <v>#DIV/0!</v>
      </c>
      <c r="G76" s="406" t="e">
        <f t="shared" si="34"/>
        <v>#DIV/0!</v>
      </c>
      <c r="H76" s="406"/>
      <c r="I76">
        <f t="shared" si="35"/>
        <v>0</v>
      </c>
      <c r="J76" t="e">
        <f t="shared" si="36"/>
        <v>#DIV/0!</v>
      </c>
      <c r="K76">
        <f>COUNTIF('Entry Form'!D77:CY77,"=1")</f>
        <v>0</v>
      </c>
      <c r="L76" t="e">
        <f t="shared" si="37"/>
        <v>#DIV/0!</v>
      </c>
      <c r="M76" t="e">
        <f t="shared" si="45"/>
        <v>#DIV/0!</v>
      </c>
      <c r="N76">
        <f>COUNTIF('Entry Form'!D77:CY77,"=2")</f>
        <v>0</v>
      </c>
      <c r="O76" t="e">
        <f t="shared" si="38"/>
        <v>#DIV/0!</v>
      </c>
      <c r="P76" t="e">
        <f t="shared" si="39"/>
        <v>#DIV/0!</v>
      </c>
      <c r="Q76">
        <f>COUNTIF('Entry Form'!D77:CY77,"=3")</f>
        <v>0</v>
      </c>
      <c r="R76" t="e">
        <f t="shared" si="40"/>
        <v>#DIV/0!</v>
      </c>
      <c r="S76" t="e">
        <f t="shared" si="41"/>
        <v>#DIV/0!</v>
      </c>
      <c r="T76">
        <f>COUNTIF('Entry Form'!D77:CY77,"=4")</f>
        <v>0</v>
      </c>
      <c r="U76" t="e">
        <f t="shared" si="42"/>
        <v>#DIV/0!</v>
      </c>
      <c r="V76" t="e">
        <f t="shared" si="46"/>
        <v>#DIV/0!</v>
      </c>
      <c r="W76">
        <f>COUNTIF('Entry Form'!D77:CY77,"=5")</f>
        <v>0</v>
      </c>
      <c r="X76" t="e">
        <f t="shared" si="31"/>
        <v>#DIV/0!</v>
      </c>
      <c r="Y76" t="e">
        <f t="shared" si="43"/>
        <v>#DIV/0!</v>
      </c>
      <c r="AI76" s="47">
        <f>COUNTIF('Entry Form'!D77:CY77,"=99")</f>
        <v>0</v>
      </c>
      <c r="AJ76" s="47" t="e">
        <f t="shared" si="47"/>
        <v>#DIV/0!</v>
      </c>
      <c r="AK76" s="47" t="e">
        <f t="shared" si="44"/>
        <v>#DIV/0!</v>
      </c>
    </row>
    <row r="77" spans="1:37" s="47" customFormat="1" x14ac:dyDescent="0.35">
      <c r="A77" s="57">
        <v>6.12</v>
      </c>
      <c r="B77" s="47">
        <f>COUNTIF('Entry Form'!D98:CZ98,"&gt;0")</f>
        <v>0</v>
      </c>
      <c r="C77" s="47">
        <f>COUNTIF('Entry Form'!D78:CY78,"&lt;100")</f>
        <v>0</v>
      </c>
      <c r="D77">
        <f t="shared" si="32"/>
        <v>0</v>
      </c>
      <c r="E77" s="47">
        <f>COUNTIF('Entry Form'!D78:CY78,"=0")</f>
        <v>0</v>
      </c>
      <c r="F77" s="47" t="e">
        <f t="shared" si="33"/>
        <v>#DIV/0!</v>
      </c>
      <c r="G77" s="409" t="e">
        <f t="shared" si="34"/>
        <v>#DIV/0!</v>
      </c>
      <c r="H77" s="409"/>
      <c r="I77" s="47">
        <f t="shared" si="35"/>
        <v>0</v>
      </c>
      <c r="J77" s="47" t="e">
        <f t="shared" si="36"/>
        <v>#DIV/0!</v>
      </c>
      <c r="K77" s="47">
        <f>COUNTIF('Entry Form'!D78:CY78,"=1")</f>
        <v>0</v>
      </c>
      <c r="L77" s="47" t="e">
        <f t="shared" si="37"/>
        <v>#DIV/0!</v>
      </c>
      <c r="M77" t="e">
        <f t="shared" si="45"/>
        <v>#DIV/0!</v>
      </c>
      <c r="N77" s="47">
        <f>COUNTIF('Entry Form'!D78:CY78,"=2")</f>
        <v>0</v>
      </c>
      <c r="O77" s="47" t="e">
        <f t="shared" si="38"/>
        <v>#DIV/0!</v>
      </c>
      <c r="P77" t="e">
        <f t="shared" si="39"/>
        <v>#DIV/0!</v>
      </c>
      <c r="Q77" s="47">
        <f>COUNTIF('Entry Form'!D78:CY78,"=3")</f>
        <v>0</v>
      </c>
      <c r="R77" s="47" t="e">
        <f t="shared" si="40"/>
        <v>#DIV/0!</v>
      </c>
      <c r="S77" t="e">
        <f t="shared" si="41"/>
        <v>#DIV/0!</v>
      </c>
      <c r="T77" s="47">
        <f>COUNTIF('Entry Form'!D78:CY78,"=4")</f>
        <v>0</v>
      </c>
      <c r="U77" s="47" t="e">
        <f t="shared" si="42"/>
        <v>#DIV/0!</v>
      </c>
      <c r="V77" t="e">
        <f t="shared" si="46"/>
        <v>#DIV/0!</v>
      </c>
      <c r="W77" s="47">
        <f>COUNTIF('Entry Form'!D78:CY78,"=5")</f>
        <v>0</v>
      </c>
      <c r="X77" s="47" t="e">
        <f>W77/$B77</f>
        <v>#DIV/0!</v>
      </c>
      <c r="Y77" t="e">
        <f t="shared" si="43"/>
        <v>#DIV/0!</v>
      </c>
      <c r="Z77" s="47">
        <f>COUNTIF('Entry Form'!D78:CY78,"=6")</f>
        <v>0</v>
      </c>
      <c r="AA77" s="47" t="e">
        <f>Z77/$B77</f>
        <v>#DIV/0!</v>
      </c>
      <c r="AB77" s="47" t="e">
        <f>Z77/$D77</f>
        <v>#DIV/0!</v>
      </c>
      <c r="AC77" s="47">
        <f>COUNTIF('Entry Form'!D78:CY78,"=8")</f>
        <v>0</v>
      </c>
      <c r="AD77" s="47" t="e">
        <f>AC77/$B77</f>
        <v>#DIV/0!</v>
      </c>
      <c r="AE77" s="47" t="e">
        <f>AC77/$D77</f>
        <v>#DIV/0!</v>
      </c>
      <c r="AF77" s="47">
        <f>COUNTIF('Entry Form'!D78:CY78,"=10")</f>
        <v>0</v>
      </c>
      <c r="AG77" s="47" t="e">
        <f>AF77/$B77</f>
        <v>#DIV/0!</v>
      </c>
      <c r="AH77" s="47" t="e">
        <f>AF77/$D77</f>
        <v>#DIV/0!</v>
      </c>
      <c r="AI77" s="47">
        <f>COUNTIF('Entry Form'!D78:CY78,"=99")</f>
        <v>0</v>
      </c>
      <c r="AJ77" s="47" t="e">
        <f t="shared" si="47"/>
        <v>#DIV/0!</v>
      </c>
      <c r="AK77" s="47" t="e">
        <f t="shared" si="44"/>
        <v>#DIV/0!</v>
      </c>
    </row>
    <row r="78" spans="1:37" x14ac:dyDescent="0.35">
      <c r="A78" s="69">
        <v>7.1</v>
      </c>
      <c r="B78">
        <f>COUNTIF('Entry Form'!D98:CZ98,"&gt;0")</f>
        <v>0</v>
      </c>
      <c r="C78">
        <f>COUNTIF('Entry Form'!D79:CY79,"&lt;100")</f>
        <v>0</v>
      </c>
      <c r="D78">
        <f t="shared" si="32"/>
        <v>0</v>
      </c>
      <c r="E78">
        <f>COUNTIF('Entry Form'!D79:CY79,"=0")</f>
        <v>0</v>
      </c>
      <c r="F78" t="e">
        <f t="shared" si="33"/>
        <v>#DIV/0!</v>
      </c>
      <c r="G78" s="406" t="e">
        <f t="shared" si="34"/>
        <v>#DIV/0!</v>
      </c>
      <c r="H78" s="406"/>
      <c r="I78">
        <f t="shared" si="35"/>
        <v>0</v>
      </c>
      <c r="J78" t="e">
        <f t="shared" si="36"/>
        <v>#DIV/0!</v>
      </c>
      <c r="K78">
        <f>COUNTIF('Entry Form'!D79:CY79,"=1")</f>
        <v>0</v>
      </c>
      <c r="L78" t="e">
        <f t="shared" si="37"/>
        <v>#DIV/0!</v>
      </c>
      <c r="M78" t="e">
        <f t="shared" si="45"/>
        <v>#DIV/0!</v>
      </c>
      <c r="N78">
        <f>COUNTIF('Entry Form'!D79:CY79,"=2")</f>
        <v>0</v>
      </c>
      <c r="O78" t="e">
        <f t="shared" si="38"/>
        <v>#DIV/0!</v>
      </c>
      <c r="P78" t="e">
        <f t="shared" si="39"/>
        <v>#DIV/0!</v>
      </c>
      <c r="Q78">
        <f>COUNTIF('Entry Form'!D79:CY79,"=3")</f>
        <v>0</v>
      </c>
      <c r="R78" t="e">
        <f t="shared" si="40"/>
        <v>#DIV/0!</v>
      </c>
      <c r="S78" t="e">
        <f t="shared" si="41"/>
        <v>#DIV/0!</v>
      </c>
      <c r="T78">
        <f>COUNTIF('Entry Form'!D79:CY79,"=4")</f>
        <v>0</v>
      </c>
      <c r="U78" t="e">
        <f t="shared" si="42"/>
        <v>#DIV/0!</v>
      </c>
      <c r="V78" t="e">
        <f t="shared" si="46"/>
        <v>#DIV/0!</v>
      </c>
      <c r="W78">
        <f>COUNTIF('Entry Form'!D79:CY79,"=5")</f>
        <v>0</v>
      </c>
      <c r="X78" t="e">
        <f t="shared" ref="X78:X85" si="48">W78/B78</f>
        <v>#DIV/0!</v>
      </c>
      <c r="Y78" t="e">
        <f t="shared" si="43"/>
        <v>#DIV/0!</v>
      </c>
      <c r="AI78" s="47">
        <f>COUNTIF('Entry Form'!D79:CY79,"=99")</f>
        <v>0</v>
      </c>
      <c r="AJ78" s="47" t="e">
        <f t="shared" si="47"/>
        <v>#DIV/0!</v>
      </c>
      <c r="AK78" s="47" t="e">
        <f t="shared" si="44"/>
        <v>#DIV/0!</v>
      </c>
    </row>
    <row r="79" spans="1:37" x14ac:dyDescent="0.35">
      <c r="A79" s="69">
        <v>7.2</v>
      </c>
      <c r="B79">
        <f>COUNTIF('Entry Form'!D98:CZ98,"&gt;0")</f>
        <v>0</v>
      </c>
      <c r="C79">
        <f>COUNTIF('Entry Form'!D80:CY80,"&lt;100")</f>
        <v>0</v>
      </c>
      <c r="D79">
        <f t="shared" si="32"/>
        <v>0</v>
      </c>
      <c r="E79">
        <f>COUNTIF('Entry Form'!D80:CY80,"=0")</f>
        <v>0</v>
      </c>
      <c r="F79" t="e">
        <f t="shared" si="33"/>
        <v>#DIV/0!</v>
      </c>
      <c r="G79" s="406" t="e">
        <f t="shared" si="34"/>
        <v>#DIV/0!</v>
      </c>
      <c r="H79" s="406"/>
      <c r="I79">
        <f t="shared" si="35"/>
        <v>0</v>
      </c>
      <c r="J79" t="e">
        <f t="shared" si="36"/>
        <v>#DIV/0!</v>
      </c>
      <c r="K79">
        <f>COUNTIF('Entry Form'!D80:CY80,"=1")</f>
        <v>0</v>
      </c>
      <c r="L79" t="e">
        <f t="shared" si="37"/>
        <v>#DIV/0!</v>
      </c>
      <c r="M79" t="e">
        <f t="shared" si="45"/>
        <v>#DIV/0!</v>
      </c>
      <c r="N79">
        <f>COUNTIF('Entry Form'!D80:CY80,"=2")</f>
        <v>0</v>
      </c>
      <c r="O79" t="e">
        <f t="shared" si="38"/>
        <v>#DIV/0!</v>
      </c>
      <c r="P79" t="e">
        <f t="shared" si="39"/>
        <v>#DIV/0!</v>
      </c>
      <c r="Q79">
        <f>COUNTIF('Entry Form'!D80:CY80,"=3")</f>
        <v>0</v>
      </c>
      <c r="R79" t="e">
        <f t="shared" si="40"/>
        <v>#DIV/0!</v>
      </c>
      <c r="S79" t="e">
        <f t="shared" si="41"/>
        <v>#DIV/0!</v>
      </c>
      <c r="T79">
        <f>COUNTIF('Entry Form'!D80:CY80,"=4")</f>
        <v>0</v>
      </c>
      <c r="U79" t="e">
        <f t="shared" si="42"/>
        <v>#DIV/0!</v>
      </c>
      <c r="V79" t="e">
        <f t="shared" si="46"/>
        <v>#DIV/0!</v>
      </c>
      <c r="W79">
        <f>COUNTIF('Entry Form'!D80:CY80,"=5")</f>
        <v>0</v>
      </c>
      <c r="X79" t="e">
        <f t="shared" si="48"/>
        <v>#DIV/0!</v>
      </c>
      <c r="Y79" t="e">
        <f t="shared" si="43"/>
        <v>#DIV/0!</v>
      </c>
      <c r="AI79" s="47">
        <f>COUNTIF('Entry Form'!D80:CY80,"=99")</f>
        <v>0</v>
      </c>
      <c r="AJ79" s="47" t="e">
        <f t="shared" si="47"/>
        <v>#DIV/0!</v>
      </c>
      <c r="AK79" s="47" t="e">
        <f t="shared" si="44"/>
        <v>#DIV/0!</v>
      </c>
    </row>
    <row r="80" spans="1:37" x14ac:dyDescent="0.35">
      <c r="A80" s="69">
        <v>7.3</v>
      </c>
      <c r="B80">
        <f>COUNTIF('Entry Form'!D98:CZ98,"&gt;0")</f>
        <v>0</v>
      </c>
      <c r="C80">
        <f>COUNTIF('Entry Form'!D81:CY81,"&lt;100")</f>
        <v>0</v>
      </c>
      <c r="D80">
        <f t="shared" si="32"/>
        <v>0</v>
      </c>
      <c r="E80">
        <f>COUNTIF('Entry Form'!D81:CY81,"=0")</f>
        <v>0</v>
      </c>
      <c r="F80" t="e">
        <f t="shared" si="33"/>
        <v>#DIV/0!</v>
      </c>
      <c r="G80" s="406" t="e">
        <f t="shared" si="34"/>
        <v>#DIV/0!</v>
      </c>
      <c r="H80" s="406"/>
      <c r="I80">
        <f t="shared" si="35"/>
        <v>0</v>
      </c>
      <c r="J80" t="e">
        <f t="shared" si="36"/>
        <v>#DIV/0!</v>
      </c>
      <c r="K80">
        <f>COUNTIF('Entry Form'!D81:CY81,"=1")</f>
        <v>0</v>
      </c>
      <c r="L80" t="e">
        <f t="shared" si="37"/>
        <v>#DIV/0!</v>
      </c>
      <c r="M80" t="e">
        <f t="shared" si="45"/>
        <v>#DIV/0!</v>
      </c>
      <c r="N80">
        <f>COUNTIF('Entry Form'!D81:CY81,"=2")</f>
        <v>0</v>
      </c>
      <c r="O80" t="e">
        <f t="shared" si="38"/>
        <v>#DIV/0!</v>
      </c>
      <c r="P80" t="e">
        <f t="shared" si="39"/>
        <v>#DIV/0!</v>
      </c>
      <c r="Q80">
        <f>COUNTIF('Entry Form'!D81:CY81,"=3")</f>
        <v>0</v>
      </c>
      <c r="R80" t="e">
        <f t="shared" si="40"/>
        <v>#DIV/0!</v>
      </c>
      <c r="S80" t="e">
        <f t="shared" si="41"/>
        <v>#DIV/0!</v>
      </c>
      <c r="T80">
        <f>COUNTIF('Entry Form'!D81:CY81,"=4")</f>
        <v>0</v>
      </c>
      <c r="U80" t="e">
        <f t="shared" si="42"/>
        <v>#DIV/0!</v>
      </c>
      <c r="V80" t="e">
        <f t="shared" si="46"/>
        <v>#DIV/0!</v>
      </c>
      <c r="W80">
        <f>COUNTIF('Entry Form'!D81:CY81,"=5")</f>
        <v>0</v>
      </c>
      <c r="X80" t="e">
        <f t="shared" si="48"/>
        <v>#DIV/0!</v>
      </c>
      <c r="Y80" t="e">
        <f t="shared" si="43"/>
        <v>#DIV/0!</v>
      </c>
      <c r="AI80" s="47">
        <f>COUNTIF('Entry Form'!D81:CY81,"=99")</f>
        <v>0</v>
      </c>
      <c r="AJ80" s="47" t="e">
        <f t="shared" si="47"/>
        <v>#DIV/0!</v>
      </c>
      <c r="AK80" s="47" t="e">
        <f t="shared" si="44"/>
        <v>#DIV/0!</v>
      </c>
    </row>
    <row r="81" spans="1:37" x14ac:dyDescent="0.35">
      <c r="A81" s="69">
        <v>7.4</v>
      </c>
      <c r="B81">
        <f>COUNTIF('Entry Form'!D98:CZ98,"&gt;0")</f>
        <v>0</v>
      </c>
      <c r="C81">
        <f>COUNTIF('Entry Form'!D82:CY82,"&lt;100")</f>
        <v>0</v>
      </c>
      <c r="D81">
        <f t="shared" si="32"/>
        <v>0</v>
      </c>
      <c r="E81">
        <f>COUNTIF('Entry Form'!D82:CY82,"=0")</f>
        <v>0</v>
      </c>
      <c r="F81" t="e">
        <f t="shared" si="33"/>
        <v>#DIV/0!</v>
      </c>
      <c r="G81" s="406" t="e">
        <f t="shared" si="34"/>
        <v>#DIV/0!</v>
      </c>
      <c r="H81" s="406"/>
      <c r="I81">
        <f t="shared" si="35"/>
        <v>0</v>
      </c>
      <c r="J81" t="e">
        <f t="shared" si="36"/>
        <v>#DIV/0!</v>
      </c>
      <c r="K81">
        <f>COUNTIF('Entry Form'!D82:CY82,"=1")</f>
        <v>0</v>
      </c>
      <c r="L81" t="e">
        <f t="shared" si="37"/>
        <v>#DIV/0!</v>
      </c>
      <c r="M81" t="e">
        <f t="shared" si="45"/>
        <v>#DIV/0!</v>
      </c>
      <c r="N81">
        <f>COUNTIF('Entry Form'!D82:CY82,"=2")</f>
        <v>0</v>
      </c>
      <c r="O81" t="e">
        <f t="shared" si="38"/>
        <v>#DIV/0!</v>
      </c>
      <c r="P81" t="e">
        <f t="shared" si="39"/>
        <v>#DIV/0!</v>
      </c>
      <c r="Q81">
        <f>COUNTIF('Entry Form'!D82:CY82,"=3")</f>
        <v>0</v>
      </c>
      <c r="R81" t="e">
        <f t="shared" si="40"/>
        <v>#DIV/0!</v>
      </c>
      <c r="S81" t="e">
        <f t="shared" si="41"/>
        <v>#DIV/0!</v>
      </c>
      <c r="T81">
        <f>COUNTIF('Entry Form'!D82:CY82,"=4")</f>
        <v>0</v>
      </c>
      <c r="U81" t="e">
        <f t="shared" si="42"/>
        <v>#DIV/0!</v>
      </c>
      <c r="V81" t="e">
        <f t="shared" si="46"/>
        <v>#DIV/0!</v>
      </c>
      <c r="W81">
        <f>COUNTIF('Entry Form'!D82:CY82,"=5")</f>
        <v>0</v>
      </c>
      <c r="X81" t="e">
        <f t="shared" si="48"/>
        <v>#DIV/0!</v>
      </c>
      <c r="Y81" t="e">
        <f t="shared" si="43"/>
        <v>#DIV/0!</v>
      </c>
      <c r="AI81" s="47">
        <f>COUNTIF('Entry Form'!D82:CY82,"=99")</f>
        <v>0</v>
      </c>
      <c r="AJ81" s="47" t="e">
        <f t="shared" si="47"/>
        <v>#DIV/0!</v>
      </c>
      <c r="AK81" s="47" t="e">
        <f t="shared" si="44"/>
        <v>#DIV/0!</v>
      </c>
    </row>
    <row r="82" spans="1:37" x14ac:dyDescent="0.35">
      <c r="A82" s="69">
        <v>7.5</v>
      </c>
      <c r="B82">
        <f>COUNTIF('Entry Form'!D98:CZ98,"&gt;0")</f>
        <v>0</v>
      </c>
      <c r="C82">
        <f>COUNTIF('Entry Form'!D83:CY83,"&lt;100")</f>
        <v>0</v>
      </c>
      <c r="D82">
        <f t="shared" si="32"/>
        <v>0</v>
      </c>
      <c r="E82">
        <f>COUNTIF('Entry Form'!D83:CY83,"=0")</f>
        <v>0</v>
      </c>
      <c r="F82" t="e">
        <f t="shared" si="33"/>
        <v>#DIV/0!</v>
      </c>
      <c r="G82" s="406" t="e">
        <f t="shared" si="34"/>
        <v>#DIV/0!</v>
      </c>
      <c r="H82" s="406"/>
      <c r="I82">
        <f t="shared" si="35"/>
        <v>0</v>
      </c>
      <c r="J82" t="e">
        <f t="shared" si="36"/>
        <v>#DIV/0!</v>
      </c>
      <c r="K82">
        <f>COUNTIF('Entry Form'!D83:CY83,"=1")</f>
        <v>0</v>
      </c>
      <c r="L82" t="e">
        <f t="shared" si="37"/>
        <v>#DIV/0!</v>
      </c>
      <c r="M82" t="e">
        <f t="shared" si="45"/>
        <v>#DIV/0!</v>
      </c>
      <c r="N82">
        <f>COUNTIF('Entry Form'!D83:CY83,"=2")</f>
        <v>0</v>
      </c>
      <c r="O82" t="e">
        <f t="shared" si="38"/>
        <v>#DIV/0!</v>
      </c>
      <c r="P82" t="e">
        <f t="shared" si="39"/>
        <v>#DIV/0!</v>
      </c>
      <c r="Q82">
        <f>COUNTIF('Entry Form'!D83:CY83,"=3")</f>
        <v>0</v>
      </c>
      <c r="R82" t="e">
        <f t="shared" si="40"/>
        <v>#DIV/0!</v>
      </c>
      <c r="S82" t="e">
        <f t="shared" si="41"/>
        <v>#DIV/0!</v>
      </c>
      <c r="T82">
        <f>COUNTIF('Entry Form'!D83:CY83,"=4")</f>
        <v>0</v>
      </c>
      <c r="U82" t="e">
        <f t="shared" si="42"/>
        <v>#DIV/0!</v>
      </c>
      <c r="V82" t="e">
        <f t="shared" si="46"/>
        <v>#DIV/0!</v>
      </c>
      <c r="W82">
        <f>COUNTIF('Entry Form'!D83:CY83,"=5")</f>
        <v>0</v>
      </c>
      <c r="X82" t="e">
        <f t="shared" si="48"/>
        <v>#DIV/0!</v>
      </c>
      <c r="Y82" t="e">
        <f t="shared" si="43"/>
        <v>#DIV/0!</v>
      </c>
      <c r="AI82" s="47">
        <f>COUNTIF('Entry Form'!D83:CY83,"=99")</f>
        <v>0</v>
      </c>
      <c r="AJ82" s="47" t="e">
        <f t="shared" si="47"/>
        <v>#DIV/0!</v>
      </c>
      <c r="AK82" s="47" t="e">
        <f t="shared" si="44"/>
        <v>#DIV/0!</v>
      </c>
    </row>
    <row r="83" spans="1:37" x14ac:dyDescent="0.35">
      <c r="A83" s="69">
        <v>7.6</v>
      </c>
      <c r="B83">
        <f>COUNTIF('Entry Form'!D98:CZ98,"&gt;0")</f>
        <v>0</v>
      </c>
      <c r="C83">
        <f>COUNTIF('Entry Form'!D84:CY84,"&lt;100")</f>
        <v>0</v>
      </c>
      <c r="D83">
        <f t="shared" si="32"/>
        <v>0</v>
      </c>
      <c r="E83">
        <f>COUNTIF('Entry Form'!D84:CY84,"=0")</f>
        <v>0</v>
      </c>
      <c r="F83" t="e">
        <f t="shared" si="33"/>
        <v>#DIV/0!</v>
      </c>
      <c r="G83" s="406" t="e">
        <f t="shared" si="34"/>
        <v>#DIV/0!</v>
      </c>
      <c r="H83" s="406"/>
      <c r="I83">
        <f t="shared" si="35"/>
        <v>0</v>
      </c>
      <c r="J83" t="e">
        <f t="shared" si="36"/>
        <v>#DIV/0!</v>
      </c>
      <c r="K83">
        <f>COUNTIF('Entry Form'!D84:CY84,"=1")</f>
        <v>0</v>
      </c>
      <c r="L83" t="e">
        <f t="shared" si="37"/>
        <v>#DIV/0!</v>
      </c>
      <c r="M83" t="e">
        <f t="shared" si="45"/>
        <v>#DIV/0!</v>
      </c>
      <c r="N83">
        <f>COUNTIF('Entry Form'!D84:CY84,"=2")</f>
        <v>0</v>
      </c>
      <c r="O83" t="e">
        <f t="shared" si="38"/>
        <v>#DIV/0!</v>
      </c>
      <c r="P83" t="e">
        <f t="shared" si="39"/>
        <v>#DIV/0!</v>
      </c>
      <c r="Q83">
        <f>COUNTIF('Entry Form'!D84:CY84,"=3")</f>
        <v>0</v>
      </c>
      <c r="R83" t="e">
        <f t="shared" si="40"/>
        <v>#DIV/0!</v>
      </c>
      <c r="S83" t="e">
        <f t="shared" si="41"/>
        <v>#DIV/0!</v>
      </c>
      <c r="T83">
        <f>COUNTIF('Entry Form'!D84:CY84,"=4")</f>
        <v>0</v>
      </c>
      <c r="U83" t="e">
        <f t="shared" si="42"/>
        <v>#DIV/0!</v>
      </c>
      <c r="V83" t="e">
        <f t="shared" si="46"/>
        <v>#DIV/0!</v>
      </c>
      <c r="W83">
        <f>COUNTIF('Entry Form'!D84:CY84,"=5")</f>
        <v>0</v>
      </c>
      <c r="X83" t="e">
        <f t="shared" si="48"/>
        <v>#DIV/0!</v>
      </c>
      <c r="Y83" t="e">
        <f t="shared" si="43"/>
        <v>#DIV/0!</v>
      </c>
      <c r="AI83" s="47">
        <f>COUNTIF('Entry Form'!D84:CY84,"=99")</f>
        <v>0</v>
      </c>
      <c r="AJ83" s="47" t="e">
        <f t="shared" si="47"/>
        <v>#DIV/0!</v>
      </c>
      <c r="AK83" s="47" t="e">
        <f t="shared" si="44"/>
        <v>#DIV/0!</v>
      </c>
    </row>
    <row r="84" spans="1:37" x14ac:dyDescent="0.35">
      <c r="A84" s="69">
        <v>7.7</v>
      </c>
      <c r="B84">
        <f>COUNTIF('Entry Form'!D98:CZ98,"&gt;0")</f>
        <v>0</v>
      </c>
      <c r="C84">
        <f>COUNTIF('Entry Form'!D85:CY85,"&lt;100")</f>
        <v>0</v>
      </c>
      <c r="D84">
        <f t="shared" si="32"/>
        <v>0</v>
      </c>
      <c r="E84">
        <f>COUNTIF('Entry Form'!D85:CY85,"=0")</f>
        <v>0</v>
      </c>
      <c r="F84" t="e">
        <f t="shared" si="33"/>
        <v>#DIV/0!</v>
      </c>
      <c r="G84" s="406" t="e">
        <f t="shared" si="34"/>
        <v>#DIV/0!</v>
      </c>
      <c r="H84" s="406"/>
      <c r="I84">
        <f t="shared" si="35"/>
        <v>0</v>
      </c>
      <c r="J84" t="e">
        <f t="shared" si="36"/>
        <v>#DIV/0!</v>
      </c>
      <c r="K84">
        <f>COUNTIF('Entry Form'!D85:CY85,"=1")</f>
        <v>0</v>
      </c>
      <c r="L84" t="e">
        <f t="shared" si="37"/>
        <v>#DIV/0!</v>
      </c>
      <c r="M84" t="e">
        <f t="shared" si="45"/>
        <v>#DIV/0!</v>
      </c>
      <c r="N84">
        <f>COUNTIF('Entry Form'!D85:CY85,"=2")</f>
        <v>0</v>
      </c>
      <c r="O84" t="e">
        <f t="shared" si="38"/>
        <v>#DIV/0!</v>
      </c>
      <c r="P84" t="e">
        <f t="shared" si="39"/>
        <v>#DIV/0!</v>
      </c>
      <c r="Q84">
        <f>COUNTIF('Entry Form'!D85:CY85,"=3")</f>
        <v>0</v>
      </c>
      <c r="R84" t="e">
        <f t="shared" si="40"/>
        <v>#DIV/0!</v>
      </c>
      <c r="S84" t="e">
        <f t="shared" si="41"/>
        <v>#DIV/0!</v>
      </c>
      <c r="T84">
        <f>COUNTIF('Entry Form'!D85:CY85,"=4")</f>
        <v>0</v>
      </c>
      <c r="U84" t="e">
        <f t="shared" si="42"/>
        <v>#DIV/0!</v>
      </c>
      <c r="V84" t="e">
        <f t="shared" si="46"/>
        <v>#DIV/0!</v>
      </c>
      <c r="W84">
        <f>COUNTIF('Entry Form'!D85:CY85,"=5")</f>
        <v>0</v>
      </c>
      <c r="X84" t="e">
        <f t="shared" si="48"/>
        <v>#DIV/0!</v>
      </c>
      <c r="Y84" t="e">
        <f t="shared" si="43"/>
        <v>#DIV/0!</v>
      </c>
      <c r="AI84" s="47">
        <f>COUNTIF('Entry Form'!D85:CY85,"=99")</f>
        <v>0</v>
      </c>
      <c r="AJ84" s="47" t="e">
        <f t="shared" si="47"/>
        <v>#DIV/0!</v>
      </c>
      <c r="AK84" s="47" t="e">
        <f t="shared" si="44"/>
        <v>#DIV/0!</v>
      </c>
    </row>
    <row r="85" spans="1:37" x14ac:dyDescent="0.35">
      <c r="A85" s="69">
        <v>7.8</v>
      </c>
      <c r="B85">
        <f>COUNTIF('Entry Form'!D98:CZ98,"&gt;0")</f>
        <v>0</v>
      </c>
      <c r="C85">
        <f>COUNTIF('Entry Form'!D86:CY86,"&lt;100")</f>
        <v>0</v>
      </c>
      <c r="D85">
        <f t="shared" si="32"/>
        <v>0</v>
      </c>
      <c r="E85">
        <f>COUNTIF('Entry Form'!D86:CY86,"=0")</f>
        <v>0</v>
      </c>
      <c r="F85" t="e">
        <f t="shared" si="33"/>
        <v>#DIV/0!</v>
      </c>
      <c r="G85" s="406" t="e">
        <f t="shared" si="34"/>
        <v>#DIV/0!</v>
      </c>
      <c r="H85" s="406"/>
      <c r="I85">
        <f t="shared" si="35"/>
        <v>0</v>
      </c>
      <c r="J85" t="e">
        <f t="shared" si="36"/>
        <v>#DIV/0!</v>
      </c>
      <c r="K85">
        <f>COUNTIF('Entry Form'!D86:CY86,"=1")</f>
        <v>0</v>
      </c>
      <c r="L85" t="e">
        <f t="shared" si="37"/>
        <v>#DIV/0!</v>
      </c>
      <c r="M85" t="e">
        <f t="shared" si="45"/>
        <v>#DIV/0!</v>
      </c>
      <c r="N85">
        <f>COUNTIF('Entry Form'!D86:CY86,"=2")</f>
        <v>0</v>
      </c>
      <c r="O85" t="e">
        <f t="shared" si="38"/>
        <v>#DIV/0!</v>
      </c>
      <c r="P85" t="e">
        <f t="shared" si="39"/>
        <v>#DIV/0!</v>
      </c>
      <c r="Q85">
        <f>COUNTIF('Entry Form'!D86:CY86,"=3")</f>
        <v>0</v>
      </c>
      <c r="R85" t="e">
        <f t="shared" si="40"/>
        <v>#DIV/0!</v>
      </c>
      <c r="S85" t="e">
        <f t="shared" si="41"/>
        <v>#DIV/0!</v>
      </c>
      <c r="T85">
        <f>COUNTIF('Entry Form'!D86:CY86,"=4")</f>
        <v>0</v>
      </c>
      <c r="U85" t="e">
        <f t="shared" si="42"/>
        <v>#DIV/0!</v>
      </c>
      <c r="V85" t="e">
        <f t="shared" si="46"/>
        <v>#DIV/0!</v>
      </c>
      <c r="W85">
        <f>COUNTIF('Entry Form'!D86:CY86,"=5")</f>
        <v>0</v>
      </c>
      <c r="X85" t="e">
        <f t="shared" si="48"/>
        <v>#DIV/0!</v>
      </c>
      <c r="Y85" t="e">
        <f t="shared" si="43"/>
        <v>#DIV/0!</v>
      </c>
      <c r="AI85" s="47">
        <f>COUNTIF('Entry Form'!D86:CY86,"=99")</f>
        <v>0</v>
      </c>
      <c r="AJ85" s="47" t="e">
        <f t="shared" si="47"/>
        <v>#DIV/0!</v>
      </c>
      <c r="AK85" s="47" t="e">
        <f t="shared" si="44"/>
        <v>#DIV/0!</v>
      </c>
    </row>
    <row r="86" spans="1:37" s="47" customFormat="1" x14ac:dyDescent="0.35">
      <c r="A86" s="67">
        <v>7.9</v>
      </c>
      <c r="B86" s="47">
        <f>COUNTIF('Entry Form'!D98:CZ98,"&gt;0")</f>
        <v>0</v>
      </c>
      <c r="C86" s="47">
        <f>COUNTIF('Entry Form'!D87:CY87,"&lt;100")</f>
        <v>0</v>
      </c>
      <c r="D86">
        <f t="shared" si="32"/>
        <v>0</v>
      </c>
      <c r="E86" s="47">
        <f>COUNTIF('Entry Form'!D87:CY87,"=0")</f>
        <v>0</v>
      </c>
      <c r="F86" s="47" t="e">
        <f t="shared" si="33"/>
        <v>#DIV/0!</v>
      </c>
      <c r="G86" s="409" t="e">
        <f t="shared" si="34"/>
        <v>#DIV/0!</v>
      </c>
      <c r="H86" s="409"/>
      <c r="I86" s="47">
        <f t="shared" si="35"/>
        <v>0</v>
      </c>
      <c r="J86" s="47" t="e">
        <f t="shared" si="36"/>
        <v>#DIV/0!</v>
      </c>
      <c r="K86" s="47">
        <f>COUNTIF('Entry Form'!D87:CY87,"=1")</f>
        <v>0</v>
      </c>
      <c r="L86" s="47" t="e">
        <f t="shared" si="37"/>
        <v>#DIV/0!</v>
      </c>
      <c r="M86" t="e">
        <f t="shared" si="45"/>
        <v>#DIV/0!</v>
      </c>
      <c r="N86" s="47">
        <f>COUNTIF('Entry Form'!D87:CY87,"=2")</f>
        <v>0</v>
      </c>
      <c r="O86" s="47" t="e">
        <f t="shared" si="38"/>
        <v>#DIV/0!</v>
      </c>
      <c r="P86" t="e">
        <f t="shared" si="39"/>
        <v>#DIV/0!</v>
      </c>
      <c r="Q86" s="47">
        <f>COUNTIF('Entry Form'!D87:CY87,"=3")</f>
        <v>0</v>
      </c>
      <c r="R86" s="47" t="e">
        <f t="shared" si="40"/>
        <v>#DIV/0!</v>
      </c>
      <c r="S86" t="e">
        <f t="shared" si="41"/>
        <v>#DIV/0!</v>
      </c>
      <c r="T86" s="47">
        <f>COUNTIF('Entry Form'!D87:CY87,"=4")</f>
        <v>0</v>
      </c>
      <c r="U86" s="47" t="e">
        <f t="shared" si="42"/>
        <v>#DIV/0!</v>
      </c>
      <c r="V86" t="e">
        <f t="shared" si="46"/>
        <v>#DIV/0!</v>
      </c>
      <c r="W86" s="47">
        <f>COUNTIF('Entry Form'!D87:CY87,"=5")</f>
        <v>0</v>
      </c>
      <c r="X86" s="47" t="e">
        <f>W86/$B86</f>
        <v>#DIV/0!</v>
      </c>
      <c r="Y86" t="e">
        <f t="shared" si="43"/>
        <v>#DIV/0!</v>
      </c>
      <c r="Z86" s="47">
        <f>COUNTIF('Entry Form'!D87:CY87,"=6")</f>
        <v>0</v>
      </c>
      <c r="AA86" s="47" t="e">
        <f>Z86/$B86</f>
        <v>#DIV/0!</v>
      </c>
      <c r="AB86" s="47" t="e">
        <f>Z86/$D86</f>
        <v>#DIV/0!</v>
      </c>
      <c r="AC86" s="47">
        <f>COUNTIF('Entry Form'!D87:CY87,"=8")</f>
        <v>0</v>
      </c>
      <c r="AD86" s="47" t="e">
        <f>AC86/$B86</f>
        <v>#DIV/0!</v>
      </c>
      <c r="AE86" s="47" t="e">
        <f>AC86/$D86</f>
        <v>#DIV/0!</v>
      </c>
      <c r="AF86" s="47">
        <f>COUNTIF('Entry Form'!D87:CY87,"=10")</f>
        <v>0</v>
      </c>
      <c r="AG86" s="47" t="e">
        <f>AF86/$B86</f>
        <v>#DIV/0!</v>
      </c>
      <c r="AH86" s="47" t="e">
        <f>AF86/$D86</f>
        <v>#DIV/0!</v>
      </c>
      <c r="AI86" s="47">
        <f>COUNTIF('Entry Form'!D87:CY87,"=99")</f>
        <v>0</v>
      </c>
      <c r="AJ86" s="47" t="e">
        <f t="shared" si="47"/>
        <v>#DIV/0!</v>
      </c>
      <c r="AK86" s="47" t="e">
        <f t="shared" si="44"/>
        <v>#DIV/0!</v>
      </c>
    </row>
    <row r="87" spans="1:37" x14ac:dyDescent="0.35">
      <c r="A87" s="70">
        <v>1</v>
      </c>
      <c r="B87" s="70">
        <v>2</v>
      </c>
      <c r="C87" s="70">
        <v>3</v>
      </c>
      <c r="D87" s="70">
        <v>4</v>
      </c>
      <c r="E87" s="70">
        <v>5</v>
      </c>
      <c r="F87" s="70">
        <v>6</v>
      </c>
      <c r="G87" s="70">
        <v>7</v>
      </c>
      <c r="H87" s="70">
        <v>8</v>
      </c>
      <c r="I87" s="70">
        <v>9</v>
      </c>
      <c r="J87" s="70">
        <v>10</v>
      </c>
      <c r="K87" s="70">
        <v>11</v>
      </c>
      <c r="L87" s="70">
        <v>12</v>
      </c>
      <c r="M87" s="70">
        <v>13</v>
      </c>
      <c r="N87" s="70">
        <v>14</v>
      </c>
      <c r="O87" s="70">
        <v>15</v>
      </c>
      <c r="P87" s="70">
        <v>16</v>
      </c>
      <c r="Q87" s="70">
        <v>17</v>
      </c>
      <c r="R87" s="70">
        <v>18</v>
      </c>
      <c r="S87" s="70">
        <v>19</v>
      </c>
      <c r="T87" s="70">
        <v>20</v>
      </c>
      <c r="U87" s="70">
        <v>21</v>
      </c>
      <c r="V87" s="70">
        <v>22</v>
      </c>
      <c r="W87" s="70">
        <v>23</v>
      </c>
      <c r="X87" s="70">
        <v>24</v>
      </c>
      <c r="Y87" s="70">
        <v>25</v>
      </c>
      <c r="Z87" s="70">
        <v>26</v>
      </c>
      <c r="AA87" s="70">
        <v>27</v>
      </c>
      <c r="AB87" s="70">
        <v>28</v>
      </c>
      <c r="AC87" s="70">
        <v>29</v>
      </c>
      <c r="AD87" s="70">
        <v>30</v>
      </c>
      <c r="AE87" s="70">
        <v>31</v>
      </c>
      <c r="AF87" s="70">
        <v>32</v>
      </c>
      <c r="AG87" s="70">
        <v>33</v>
      </c>
      <c r="AH87" s="70">
        <v>34</v>
      </c>
      <c r="AI87" s="70">
        <v>35</v>
      </c>
      <c r="AJ87" s="70">
        <v>36</v>
      </c>
      <c r="AK87" s="70">
        <v>37</v>
      </c>
    </row>
  </sheetData>
  <sheetProtection selectLockedCells="1" selectUnlockedCells="1"/>
  <mergeCells count="98">
    <mergeCell ref="B1:B2"/>
    <mergeCell ref="C1:C2"/>
    <mergeCell ref="AI1:AK1"/>
    <mergeCell ref="G6:H6"/>
    <mergeCell ref="E1:H1"/>
    <mergeCell ref="I1:J1"/>
    <mergeCell ref="K1:M1"/>
    <mergeCell ref="N1:P1"/>
    <mergeCell ref="W1:Y1"/>
    <mergeCell ref="G2:H2"/>
    <mergeCell ref="G3:H3"/>
    <mergeCell ref="G4:H4"/>
    <mergeCell ref="G5:H5"/>
    <mergeCell ref="Q1:S1"/>
    <mergeCell ref="T1:V1"/>
    <mergeCell ref="G18:H18"/>
    <mergeCell ref="G7:H7"/>
    <mergeCell ref="G8:H8"/>
    <mergeCell ref="G9:H9"/>
    <mergeCell ref="G10:H10"/>
    <mergeCell ref="G11:H11"/>
    <mergeCell ref="G12:H12"/>
    <mergeCell ref="G13:H13"/>
    <mergeCell ref="G14:H14"/>
    <mergeCell ref="G15:H15"/>
    <mergeCell ref="G16:H16"/>
    <mergeCell ref="G17:H17"/>
    <mergeCell ref="G30:H30"/>
    <mergeCell ref="G19:H19"/>
    <mergeCell ref="G20:H20"/>
    <mergeCell ref="G21:H21"/>
    <mergeCell ref="G22:H22"/>
    <mergeCell ref="G23:H23"/>
    <mergeCell ref="G24:H24"/>
    <mergeCell ref="G25:H25"/>
    <mergeCell ref="G26:H26"/>
    <mergeCell ref="G27:H27"/>
    <mergeCell ref="G28:H28"/>
    <mergeCell ref="G29:H29"/>
    <mergeCell ref="G42:H42"/>
    <mergeCell ref="G31:H31"/>
    <mergeCell ref="G32:H32"/>
    <mergeCell ref="G33:H33"/>
    <mergeCell ref="G34:H34"/>
    <mergeCell ref="G35:H35"/>
    <mergeCell ref="G36:H36"/>
    <mergeCell ref="G37:H37"/>
    <mergeCell ref="G38:H38"/>
    <mergeCell ref="G39:H39"/>
    <mergeCell ref="G40:H40"/>
    <mergeCell ref="G41:H41"/>
    <mergeCell ref="G54:H54"/>
    <mergeCell ref="G43:H43"/>
    <mergeCell ref="G44:H44"/>
    <mergeCell ref="G45:H45"/>
    <mergeCell ref="G46:H46"/>
    <mergeCell ref="G47:H47"/>
    <mergeCell ref="G48:H48"/>
    <mergeCell ref="G49:H49"/>
    <mergeCell ref="G50:H50"/>
    <mergeCell ref="G51:H51"/>
    <mergeCell ref="G52:H52"/>
    <mergeCell ref="G53:H53"/>
    <mergeCell ref="G66:H66"/>
    <mergeCell ref="G55:H55"/>
    <mergeCell ref="G56:H56"/>
    <mergeCell ref="G57:H57"/>
    <mergeCell ref="G58:H58"/>
    <mergeCell ref="G59:H59"/>
    <mergeCell ref="G60:H60"/>
    <mergeCell ref="G61:H61"/>
    <mergeCell ref="G62:H62"/>
    <mergeCell ref="G63:H63"/>
    <mergeCell ref="G64:H64"/>
    <mergeCell ref="G65:H65"/>
    <mergeCell ref="G78:H78"/>
    <mergeCell ref="G67:H67"/>
    <mergeCell ref="G68:H68"/>
    <mergeCell ref="G69:H69"/>
    <mergeCell ref="G70:H70"/>
    <mergeCell ref="G71:H71"/>
    <mergeCell ref="G72:H72"/>
    <mergeCell ref="G85:H85"/>
    <mergeCell ref="G86:H86"/>
    <mergeCell ref="Z1:AB1"/>
    <mergeCell ref="AC1:AE1"/>
    <mergeCell ref="AF1:AH1"/>
    <mergeCell ref="G79:H79"/>
    <mergeCell ref="G80:H80"/>
    <mergeCell ref="G81:H81"/>
    <mergeCell ref="G82:H82"/>
    <mergeCell ref="G83:H83"/>
    <mergeCell ref="G84:H84"/>
    <mergeCell ref="G73:H73"/>
    <mergeCell ref="G74:H74"/>
    <mergeCell ref="G75:H75"/>
    <mergeCell ref="G76:H76"/>
    <mergeCell ref="G77:H7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31"/>
  <sheetViews>
    <sheetView showWhiteSpace="0" view="pageLayout" zoomScaleNormal="100" zoomScaleSheetLayoutView="70" workbookViewId="0">
      <selection activeCell="M13" sqref="M13"/>
    </sheetView>
  </sheetViews>
  <sheetFormatPr defaultColWidth="9.1796875" defaultRowHeight="24" customHeight="1" x14ac:dyDescent="0.35"/>
  <cols>
    <col min="1" max="1" width="6.1796875" style="71" customWidth="1"/>
    <col min="2" max="2" width="39.26953125" style="140" customWidth="1"/>
    <col min="3" max="3" width="10" style="116" customWidth="1"/>
    <col min="4" max="4" width="7.1796875" style="129" customWidth="1"/>
    <col min="5" max="5" width="6.1796875" style="2" customWidth="1"/>
    <col min="6" max="6" width="8" style="2" customWidth="1"/>
    <col min="7" max="7" width="8.453125" style="2" customWidth="1"/>
    <col min="8" max="8" width="10.26953125" style="2" customWidth="1"/>
    <col min="9" max="9" width="8.26953125" style="2" customWidth="1"/>
    <col min="10" max="10" width="10.1796875" style="2" customWidth="1"/>
    <col min="11" max="11" width="14.1796875" style="182" customWidth="1"/>
    <col min="12" max="12" width="9.1796875" style="3" customWidth="1"/>
    <col min="13" max="16384" width="9.1796875" style="3"/>
  </cols>
  <sheetData>
    <row r="1" spans="1:22" ht="6" customHeight="1" thickBot="1" x14ac:dyDescent="0.4">
      <c r="C1" s="81"/>
      <c r="D1" s="85"/>
    </row>
    <row r="2" spans="1:22" ht="37" customHeight="1" thickBot="1" x14ac:dyDescent="0.4">
      <c r="A2" s="425" t="s">
        <v>272</v>
      </c>
      <c r="B2" s="426"/>
      <c r="C2" s="426"/>
      <c r="D2" s="426"/>
      <c r="E2" s="426"/>
      <c r="F2" s="426"/>
      <c r="G2" s="426"/>
      <c r="H2" s="426"/>
      <c r="I2" s="426"/>
      <c r="J2" s="426"/>
      <c r="K2" s="427"/>
    </row>
    <row r="3" spans="1:22" ht="6.65" customHeight="1" x14ac:dyDescent="0.45">
      <c r="A3" s="212"/>
      <c r="B3" s="212"/>
      <c r="C3" s="142"/>
      <c r="D3" s="142"/>
      <c r="E3" s="141"/>
      <c r="F3" s="90"/>
      <c r="G3" s="90"/>
      <c r="H3" s="90"/>
      <c r="I3" s="90"/>
      <c r="J3" s="90"/>
      <c r="K3" s="183"/>
    </row>
    <row r="4" spans="1:22" ht="7.5" customHeight="1" x14ac:dyDescent="0.45">
      <c r="A4" s="3"/>
      <c r="B4" s="85"/>
      <c r="C4" s="85"/>
      <c r="D4" s="85"/>
      <c r="E4" s="91"/>
      <c r="F4" s="91"/>
      <c r="G4" s="90"/>
      <c r="H4" s="90"/>
      <c r="I4" s="90"/>
      <c r="J4" s="91"/>
      <c r="K4" s="184"/>
      <c r="L4" s="90"/>
      <c r="M4" s="89"/>
      <c r="N4" s="89"/>
      <c r="O4" s="2"/>
      <c r="P4" s="2"/>
      <c r="Q4" s="191"/>
      <c r="R4" s="191"/>
      <c r="S4" s="191"/>
      <c r="T4" s="74"/>
      <c r="U4" s="74"/>
      <c r="V4" s="74"/>
    </row>
    <row r="5" spans="1:22" ht="4" customHeight="1" thickBot="1" x14ac:dyDescent="0.4">
      <c r="A5" s="75"/>
      <c r="B5" s="135"/>
      <c r="C5" s="117"/>
      <c r="D5" s="124"/>
      <c r="E5" s="59"/>
      <c r="F5" s="59"/>
      <c r="G5" s="59"/>
      <c r="H5" s="59"/>
      <c r="I5" s="59"/>
      <c r="J5" s="59"/>
      <c r="K5" s="185"/>
    </row>
    <row r="6" spans="1:22" ht="18" customHeight="1" x14ac:dyDescent="0.35">
      <c r="A6" s="434" t="s">
        <v>124</v>
      </c>
      <c r="B6" s="435"/>
      <c r="C6" s="436"/>
      <c r="D6" s="428" t="s">
        <v>277</v>
      </c>
      <c r="E6" s="429"/>
      <c r="F6" s="429"/>
      <c r="G6" s="429"/>
      <c r="H6" s="429"/>
      <c r="I6" s="429"/>
      <c r="J6" s="429"/>
      <c r="K6" s="430"/>
    </row>
    <row r="7" spans="1:22" ht="15" customHeight="1" thickBot="1" x14ac:dyDescent="0.4">
      <c r="A7" s="437"/>
      <c r="B7" s="438"/>
      <c r="C7" s="439"/>
      <c r="D7" s="431"/>
      <c r="E7" s="432"/>
      <c r="F7" s="432"/>
      <c r="G7" s="432"/>
      <c r="H7" s="432"/>
      <c r="I7" s="432"/>
      <c r="J7" s="432"/>
      <c r="K7" s="433"/>
    </row>
    <row r="8" spans="1:22" ht="4" customHeight="1" thickBot="1" x14ac:dyDescent="0.4">
      <c r="A8" s="75"/>
      <c r="B8" s="135"/>
      <c r="C8" s="117"/>
      <c r="D8" s="124"/>
      <c r="E8" s="59"/>
      <c r="F8" s="59"/>
      <c r="G8" s="59"/>
      <c r="H8" s="59"/>
      <c r="I8" s="59"/>
      <c r="J8" s="59"/>
      <c r="K8" s="185"/>
    </row>
    <row r="9" spans="1:22" ht="29.15" customHeight="1" x14ac:dyDescent="0.35">
      <c r="A9" s="413" t="s">
        <v>0</v>
      </c>
      <c r="B9" s="414"/>
      <c r="C9" s="133"/>
      <c r="D9" s="125" t="s">
        <v>141</v>
      </c>
      <c r="E9" s="120" t="s">
        <v>142</v>
      </c>
      <c r="F9" s="58" t="s">
        <v>148</v>
      </c>
      <c r="G9" s="58" t="s">
        <v>137</v>
      </c>
      <c r="H9" s="58" t="s">
        <v>138</v>
      </c>
      <c r="I9" s="58" t="s">
        <v>139</v>
      </c>
      <c r="J9" s="58" t="s">
        <v>140</v>
      </c>
      <c r="K9" s="417" t="s">
        <v>253</v>
      </c>
    </row>
    <row r="10" spans="1:22" ht="15" customHeight="1" thickBot="1" x14ac:dyDescent="0.4">
      <c r="A10" s="415"/>
      <c r="B10" s="416"/>
      <c r="C10" s="134"/>
      <c r="D10" s="195">
        <v>0</v>
      </c>
      <c r="E10" s="196">
        <v>0</v>
      </c>
      <c r="F10" s="197">
        <v>1</v>
      </c>
      <c r="G10" s="197">
        <v>2</v>
      </c>
      <c r="H10" s="197">
        <v>3</v>
      </c>
      <c r="I10" s="197">
        <v>4</v>
      </c>
      <c r="J10" s="197">
        <v>5</v>
      </c>
      <c r="K10" s="418"/>
    </row>
    <row r="11" spans="1:22" s="76" customFormat="1" ht="17.25" customHeight="1" thickBot="1" x14ac:dyDescent="0.4">
      <c r="A11" s="114" t="s">
        <v>1</v>
      </c>
      <c r="B11" s="139"/>
      <c r="C11" s="218"/>
      <c r="D11" s="165"/>
      <c r="E11" s="165"/>
      <c r="F11" s="165"/>
      <c r="G11" s="165"/>
      <c r="H11" s="165"/>
      <c r="I11" s="165"/>
      <c r="J11" s="165"/>
      <c r="K11" s="186"/>
    </row>
    <row r="12" spans="1:22" ht="14.5" x14ac:dyDescent="0.35">
      <c r="A12" s="419">
        <v>1.1000000000000001</v>
      </c>
      <c r="B12" s="421" t="s">
        <v>3</v>
      </c>
      <c r="C12" s="146" t="s">
        <v>128</v>
      </c>
      <c r="D12" s="94">
        <f>(VLOOKUP(Report!A12:A13,'Calc Form 2 Freq and Perc'!$A$3:$AK$86,35,FALSE)+((VLOOKUP(A12,'Calc Form 2 Freq and Perc'!$A$3:$AK$86,9,FALSE))-E12))</f>
        <v>0</v>
      </c>
      <c r="E12" s="121">
        <f>VLOOKUP(A12,'Calc Form 2 Freq and Perc'!$A$3:$AK$86,5,FALSE)</f>
        <v>0</v>
      </c>
      <c r="F12" s="94">
        <f>VLOOKUP(A12,'Calc Form 2 Freq and Perc'!$A$3:$AK$86,11,FALSE)</f>
        <v>0</v>
      </c>
      <c r="G12" s="94">
        <f>VLOOKUP(A12,'Calc Form 2 Freq and Perc'!$A$3:$AK$86, 14,FALSE)</f>
        <v>0</v>
      </c>
      <c r="H12" s="94">
        <f>VLOOKUP(A12,'Calc Form 2 Freq and Perc'!$A$3:$AK$86,17,FALSE)</f>
        <v>0</v>
      </c>
      <c r="I12" s="94">
        <f>VLOOKUP(A12,'Calc Form 2 Freq and Perc'!$A$3:$AK$86,20,FALSE)</f>
        <v>0</v>
      </c>
      <c r="J12" s="94">
        <f>VLOOKUP(A12,'Calc Form 2 Freq and Perc'!$A$3:$AK$86,23,FALSE)</f>
        <v>0</v>
      </c>
      <c r="K12" s="423" t="str">
        <f>IFERROR((SUMPRODUCT(D12:J12,$D$10:$J$10))/(SUM(D12:J12)), " ")</f>
        <v xml:space="preserve"> </v>
      </c>
      <c r="L12" s="77"/>
      <c r="M12" s="81"/>
    </row>
    <row r="13" spans="1:22" ht="38.25" customHeight="1" thickBot="1" x14ac:dyDescent="0.4">
      <c r="A13" s="420"/>
      <c r="B13" s="422"/>
      <c r="C13" s="153" t="s">
        <v>255</v>
      </c>
      <c r="D13" s="154" t="str">
        <f>IFERROR(VLOOKUP(A12,'Calc Form 2 Freq and Perc'!$A$3:$AK$86,36,FALSE)," ")</f>
        <v xml:space="preserve"> </v>
      </c>
      <c r="E13" s="154" t="str">
        <f>IFERROR(VLOOKUP(A12,'Calc Form 2 Freq and Perc'!$A$3:$AK$86,6,FALSE)," ")</f>
        <v xml:space="preserve"> </v>
      </c>
      <c r="F13" s="155" t="str">
        <f>IFERROR(VLOOKUP(A12,'Calc Form 2 Freq and Perc'!$A$3:$AK$86,12,FALSE)," ")</f>
        <v xml:space="preserve"> </v>
      </c>
      <c r="G13" s="155" t="str">
        <f>IFERROR(VLOOKUP(A12,'Calc Form 2 Freq and Perc'!$A$3:$AK$86, 15,FALSE), " ")</f>
        <v xml:space="preserve"> </v>
      </c>
      <c r="H13" s="155" t="str">
        <f>IFERROR(VLOOKUP(A12,'Calc Form 2 Freq and Perc'!$A$3:$AK$86,18,FALSE)," ")</f>
        <v xml:space="preserve"> </v>
      </c>
      <c r="I13" s="155" t="str">
        <f>IFERROR(VLOOKUP(A12,'Calc Form 2 Freq and Perc'!$A$3:$AK$86,21,FALSE)," ")</f>
        <v xml:space="preserve"> </v>
      </c>
      <c r="J13" s="155" t="str">
        <f>IFERROR(VLOOKUP(A12,'Calc Form 2 Freq and Perc'!$A$3:$AK$86,24,FALSE), " ")</f>
        <v xml:space="preserve"> </v>
      </c>
      <c r="K13" s="424"/>
      <c r="L13" s="77"/>
    </row>
    <row r="14" spans="1:22" ht="14.5" x14ac:dyDescent="0.35">
      <c r="A14" s="419">
        <v>1.2</v>
      </c>
      <c r="B14" s="421" t="s">
        <v>4</v>
      </c>
      <c r="C14" s="146" t="s">
        <v>128</v>
      </c>
      <c r="D14" s="94">
        <f>(VLOOKUP(Report!A14:A15,'Calc Form 2 Freq and Perc'!$A$3:$AK$86,35,FALSE)+((VLOOKUP(A14:A15,'Calc Form 2 Freq and Perc'!$A$3:$AK$86,9,FALSE))-E14))</f>
        <v>0</v>
      </c>
      <c r="E14" s="121">
        <f>VLOOKUP(A14,'Calc Form 2 Freq and Perc'!$A$3:$AK$86,5,FALSE)</f>
        <v>0</v>
      </c>
      <c r="F14" s="94">
        <f>VLOOKUP(A14,'Calc Form 2 Freq and Perc'!$A$3:$AK$86,11,FALSE)</f>
        <v>0</v>
      </c>
      <c r="G14" s="94">
        <f>VLOOKUP(A14,'Calc Form 2 Freq and Perc'!$A$3:$AK$86, 14,FALSE)</f>
        <v>0</v>
      </c>
      <c r="H14" s="94">
        <f>VLOOKUP(A14,'Calc Form 2 Freq and Perc'!$A$3:$AK$86,17,FALSE)</f>
        <v>0</v>
      </c>
      <c r="I14" s="94">
        <f>VLOOKUP(A14,'Calc Form 2 Freq and Perc'!$A$3:$AK$86,20,FALSE)</f>
        <v>0</v>
      </c>
      <c r="J14" s="94">
        <f>VLOOKUP(A14,'Calc Form 2 Freq and Perc'!$A$3:$AK$86,23,FALSE)</f>
        <v>0</v>
      </c>
      <c r="K14" s="423" t="str">
        <f>IFERROR((SUMPRODUCT(D14:J14,$D$10:$J$10))/(SUM(D14:J14)), " ")</f>
        <v xml:space="preserve"> </v>
      </c>
    </row>
    <row r="15" spans="1:22" ht="35.25" customHeight="1" thickBot="1" x14ac:dyDescent="0.4">
      <c r="A15" s="420"/>
      <c r="B15" s="422"/>
      <c r="C15" s="153" t="s">
        <v>255</v>
      </c>
      <c r="D15" s="154" t="str">
        <f>IFERROR(VLOOKUP(A14,'Calc Form 2 Freq and Perc'!$A$3:$AK$86,36,FALSE)," ")</f>
        <v xml:space="preserve"> </v>
      </c>
      <c r="E15" s="154" t="str">
        <f>IFERROR(VLOOKUP(A14,'Calc Form 2 Freq and Perc'!$A$3:$AK$86,6,FALSE)," ")</f>
        <v xml:space="preserve"> </v>
      </c>
      <c r="F15" s="155" t="str">
        <f>IFERROR(VLOOKUP(A14,'Calc Form 2 Freq and Perc'!$A$3:$AK$86,12,FALSE)," ")</f>
        <v xml:space="preserve"> </v>
      </c>
      <c r="G15" s="155" t="str">
        <f>IFERROR(VLOOKUP(A14,'Calc Form 2 Freq and Perc'!$A$3:$AK$86, 15,FALSE), " ")</f>
        <v xml:space="preserve"> </v>
      </c>
      <c r="H15" s="155" t="str">
        <f>IFERROR(VLOOKUP(A14,'Calc Form 2 Freq and Perc'!$A$3:$AK$86,18,FALSE)," ")</f>
        <v xml:space="preserve"> </v>
      </c>
      <c r="I15" s="155" t="str">
        <f>IFERROR(VLOOKUP(A14,'Calc Form 2 Freq and Perc'!$A$3:$AK$86,21,FALSE)," ")</f>
        <v xml:space="preserve"> </v>
      </c>
      <c r="J15" s="155" t="str">
        <f>IFERROR(VLOOKUP(A14,'Calc Form 2 Freq and Perc'!$A$3:$AK$86,24,FALSE), " ")</f>
        <v xml:space="preserve"> </v>
      </c>
      <c r="K15" s="424"/>
      <c r="L15" s="77"/>
    </row>
    <row r="16" spans="1:22" ht="14.5" x14ac:dyDescent="0.35">
      <c r="A16" s="419">
        <v>1.3</v>
      </c>
      <c r="B16" s="421" t="s">
        <v>5</v>
      </c>
      <c r="C16" s="146" t="s">
        <v>128</v>
      </c>
      <c r="D16" s="94">
        <f>(VLOOKUP(Report!A16:A17,'Calc Form 2 Freq and Perc'!$A$3:$AK$86,35,FALSE)+((VLOOKUP(A16:A17,'Calc Form 2 Freq and Perc'!$A$3:$AK$86,9,FALSE))-E16))</f>
        <v>0</v>
      </c>
      <c r="E16" s="121">
        <f>VLOOKUP(A16,'Calc Form 2 Freq and Perc'!$A$3:$AK$86,5,FALSE)</f>
        <v>0</v>
      </c>
      <c r="F16" s="94">
        <f>VLOOKUP(A16,'Calc Form 2 Freq and Perc'!$A$3:$AK$86,11,FALSE)</f>
        <v>0</v>
      </c>
      <c r="G16" s="94">
        <f>VLOOKUP(A16,'Calc Form 2 Freq and Perc'!$A$3:$AK$86, 14,FALSE)</f>
        <v>0</v>
      </c>
      <c r="H16" s="94">
        <f>VLOOKUP(A16,'Calc Form 2 Freq and Perc'!$A$3:$AK$86,17,FALSE)</f>
        <v>0</v>
      </c>
      <c r="I16" s="94">
        <f>VLOOKUP(A16,'Calc Form 2 Freq and Perc'!$A$3:$AK$86,20,FALSE)</f>
        <v>0</v>
      </c>
      <c r="J16" s="94">
        <f>VLOOKUP(A16,'Calc Form 2 Freq and Perc'!$A$3:$AK$86,23,FALSE)</f>
        <v>0</v>
      </c>
      <c r="K16" s="423" t="str">
        <f>IFERROR((SUMPRODUCT(D16:J16,$D$10:$J$10))/(SUM(D16:J16)), " ")</f>
        <v xml:space="preserve"> </v>
      </c>
    </row>
    <row r="17" spans="1:11" ht="37.5" customHeight="1" thickBot="1" x14ac:dyDescent="0.4">
      <c r="A17" s="420"/>
      <c r="B17" s="422"/>
      <c r="C17" s="153" t="s">
        <v>255</v>
      </c>
      <c r="D17" s="154" t="str">
        <f>IFERROR(VLOOKUP(A16,'Calc Form 2 Freq and Perc'!$A$3:$AK$86,36,FALSE)," ")</f>
        <v xml:space="preserve"> </v>
      </c>
      <c r="E17" s="154" t="str">
        <f>IFERROR(VLOOKUP(A16,'Calc Form 2 Freq and Perc'!$A$3:$AK$86,6,FALSE)," ")</f>
        <v xml:space="preserve"> </v>
      </c>
      <c r="F17" s="155" t="str">
        <f>IFERROR(VLOOKUP(A16,'Calc Form 2 Freq and Perc'!$A$3:$AK$86,12,FALSE)," ")</f>
        <v xml:space="preserve"> </v>
      </c>
      <c r="G17" s="155" t="str">
        <f>IFERROR(VLOOKUP(A16,'Calc Form 2 Freq and Perc'!$A$3:$AK$86, 15,FALSE), " ")</f>
        <v xml:space="preserve"> </v>
      </c>
      <c r="H17" s="155" t="str">
        <f>IFERROR(VLOOKUP(A16,'Calc Form 2 Freq and Perc'!$A$3:$AK$86,18,FALSE)," ")</f>
        <v xml:space="preserve"> </v>
      </c>
      <c r="I17" s="155" t="str">
        <f>IFERROR(VLOOKUP(A16,'Calc Form 2 Freq and Perc'!$A$3:$AK$86,21,FALSE)," ")</f>
        <v xml:space="preserve"> </v>
      </c>
      <c r="J17" s="155" t="str">
        <f>IFERROR(VLOOKUP(A16,'Calc Form 2 Freq and Perc'!$A$3:$AK$86,24,FALSE), " ")</f>
        <v xml:space="preserve"> </v>
      </c>
      <c r="K17" s="424"/>
    </row>
    <row r="18" spans="1:11" ht="14.5" x14ac:dyDescent="0.35">
      <c r="A18" s="419">
        <v>1.4</v>
      </c>
      <c r="B18" s="421" t="s">
        <v>6</v>
      </c>
      <c r="C18" s="146" t="s">
        <v>128</v>
      </c>
      <c r="D18" s="94">
        <f>(VLOOKUP(Report!A18:A19,'Calc Form 2 Freq and Perc'!$A$3:$AK$86,35,FALSE)+((VLOOKUP(A18:A19,'Calc Form 2 Freq and Perc'!$A$3:$AK$86,9,FALSE))-E18))</f>
        <v>0</v>
      </c>
      <c r="E18" s="121">
        <f>VLOOKUP(A18,'Calc Form 2 Freq and Perc'!$A$3:$AK$86,5,FALSE)</f>
        <v>0</v>
      </c>
      <c r="F18" s="94">
        <f>VLOOKUP(A18,'Calc Form 2 Freq and Perc'!$A$3:$AK$86,11,FALSE)</f>
        <v>0</v>
      </c>
      <c r="G18" s="94">
        <f>VLOOKUP(A18,'Calc Form 2 Freq and Perc'!$A$3:$AK$86, 14,FALSE)</f>
        <v>0</v>
      </c>
      <c r="H18" s="94">
        <f>VLOOKUP(A18,'Calc Form 2 Freq and Perc'!$A$3:$AK$86,17,FALSE)</f>
        <v>0</v>
      </c>
      <c r="I18" s="94">
        <f>VLOOKUP(A18,'Calc Form 2 Freq and Perc'!$A$3:$AK$86,20,FALSE)</f>
        <v>0</v>
      </c>
      <c r="J18" s="94">
        <f>VLOOKUP(A18,'Calc Form 2 Freq and Perc'!$A$3:$AK$86,23,FALSE)</f>
        <v>0</v>
      </c>
      <c r="K18" s="423" t="str">
        <f>IFERROR((SUMPRODUCT(D18:J18,$D$10:$J$10))/(SUM(D18:J18)), " ")</f>
        <v xml:space="preserve"> </v>
      </c>
    </row>
    <row r="19" spans="1:11" ht="15" thickBot="1" x14ac:dyDescent="0.4">
      <c r="A19" s="420"/>
      <c r="B19" s="422"/>
      <c r="C19" s="161" t="s">
        <v>255</v>
      </c>
      <c r="D19" s="154" t="str">
        <f>IFERROR(VLOOKUP(A18,'Calc Form 2 Freq and Perc'!$A$3:$AK$86,36,FALSE)," ")</f>
        <v xml:space="preserve"> </v>
      </c>
      <c r="E19" s="162" t="str">
        <f>IFERROR(VLOOKUP(A18,'Calc Form 2 Freq and Perc'!$A$3:$AK$86,6,FALSE)," ")</f>
        <v xml:space="preserve"> </v>
      </c>
      <c r="F19" s="163" t="str">
        <f>IFERROR(VLOOKUP(A18,'Calc Form 2 Freq and Perc'!$A$3:$AK$86,12,FALSE)," ")</f>
        <v xml:space="preserve"> </v>
      </c>
      <c r="G19" s="163" t="str">
        <f>IFERROR(VLOOKUP(A18,'Calc Form 2 Freq and Perc'!$A$3:$AK$86, 15,FALSE), " ")</f>
        <v xml:space="preserve"> </v>
      </c>
      <c r="H19" s="163" t="str">
        <f>IFERROR(VLOOKUP(A18,'Calc Form 2 Freq and Perc'!$A$3:$AK$86,18,FALSE)," ")</f>
        <v xml:space="preserve"> </v>
      </c>
      <c r="I19" s="163" t="str">
        <f>IFERROR(VLOOKUP(A18,'Calc Form 2 Freq and Perc'!$A$3:$AK$86,21,FALSE)," ")</f>
        <v xml:space="preserve"> </v>
      </c>
      <c r="J19" s="163" t="str">
        <f>IFERROR(VLOOKUP(A18,'Calc Form 2 Freq and Perc'!$A$3:$AK$86,24,FALSE), " ")</f>
        <v xml:space="preserve"> </v>
      </c>
      <c r="K19" s="424"/>
    </row>
    <row r="20" spans="1:11" ht="14.5" x14ac:dyDescent="0.35">
      <c r="A20" s="419">
        <v>1.5</v>
      </c>
      <c r="B20" s="421" t="s">
        <v>294</v>
      </c>
      <c r="C20" s="146" t="s">
        <v>128</v>
      </c>
      <c r="D20" s="94">
        <f>(VLOOKUP(Report!A20:A21,'Calc Form 2 Freq and Perc'!$A$3:$AK$86,35,FALSE)+((VLOOKUP(A20:A21,'Calc Form 2 Freq and Perc'!$A$3:$AK$86,9,FALSE))-E20))</f>
        <v>0</v>
      </c>
      <c r="E20" s="121">
        <f>VLOOKUP(A20,'Calc Form 2 Freq and Perc'!$A$3:$AK$86,5,FALSE)</f>
        <v>0</v>
      </c>
      <c r="F20" s="94">
        <f>VLOOKUP(A20,'Calc Form 2 Freq and Perc'!$A$3:$AK$86,11,FALSE)</f>
        <v>0</v>
      </c>
      <c r="G20" s="94">
        <f>VLOOKUP(A20,'Calc Form 2 Freq and Perc'!$A$3:$AK$86, 14,FALSE)</f>
        <v>0</v>
      </c>
      <c r="H20" s="94">
        <f>VLOOKUP(A20,'Calc Form 2 Freq and Perc'!$A$3:$AK$86,17,FALSE)</f>
        <v>0</v>
      </c>
      <c r="I20" s="94">
        <f>VLOOKUP(A20,'Calc Form 2 Freq and Perc'!$A$3:$AK$86,20,FALSE)</f>
        <v>0</v>
      </c>
      <c r="J20" s="94">
        <f>VLOOKUP(A20,'Calc Form 2 Freq and Perc'!$A$3:$AK$86,23,FALSE)</f>
        <v>0</v>
      </c>
      <c r="K20" s="423" t="str">
        <f>IFERROR((SUMPRODUCT(D20:J20,$D$10:$J$10))/(SUM(D20:J20)), " ")</f>
        <v xml:space="preserve"> </v>
      </c>
    </row>
    <row r="21" spans="1:11" ht="36" customHeight="1" thickBot="1" x14ac:dyDescent="0.4">
      <c r="A21" s="420"/>
      <c r="B21" s="422"/>
      <c r="C21" s="156" t="s">
        <v>255</v>
      </c>
      <c r="D21" s="154" t="str">
        <f>IFERROR(VLOOKUP(A20,'Calc Form 2 Freq and Perc'!$A$3:$AK$86,36,FALSE)," ")</f>
        <v xml:space="preserve"> </v>
      </c>
      <c r="E21" s="157" t="str">
        <f>IFERROR(VLOOKUP(A20,'Calc Form 2 Freq and Perc'!$A$3:$AK$86,6,FALSE)," ")</f>
        <v xml:space="preserve"> </v>
      </c>
      <c r="F21" s="158" t="str">
        <f>IFERROR(VLOOKUP(A20,'Calc Form 2 Freq and Perc'!$A$3:$AK$86,12,FALSE)," ")</f>
        <v xml:space="preserve"> </v>
      </c>
      <c r="G21" s="158" t="str">
        <f>IFERROR(VLOOKUP(A20,'Calc Form 2 Freq and Perc'!$A$3:$AK$86, 15,FALSE), " ")</f>
        <v xml:space="preserve"> </v>
      </c>
      <c r="H21" s="158" t="str">
        <f>IFERROR(VLOOKUP(A20,'Calc Form 2 Freq and Perc'!$A$3:$AK$86,18,FALSE)," ")</f>
        <v xml:space="preserve"> </v>
      </c>
      <c r="I21" s="158" t="str">
        <f>IFERROR(VLOOKUP(A20,'Calc Form 2 Freq and Perc'!$A$3:$AK$86,21,FALSE)," ")</f>
        <v xml:space="preserve"> </v>
      </c>
      <c r="J21" s="158" t="str">
        <f>IFERROR(VLOOKUP(A20,'Calc Form 2 Freq and Perc'!$A$3:$AK$86,24,FALSE), " ")</f>
        <v xml:space="preserve"> </v>
      </c>
      <c r="K21" s="424"/>
    </row>
    <row r="22" spans="1:11" ht="14.5" x14ac:dyDescent="0.35">
      <c r="A22" s="419">
        <v>1.6</v>
      </c>
      <c r="B22" s="421" t="s">
        <v>285</v>
      </c>
      <c r="C22" s="146" t="s">
        <v>128</v>
      </c>
      <c r="D22" s="94">
        <f>(VLOOKUP(Report!A22:A23,'Calc Form 2 Freq and Perc'!$A$3:$AK$86,35,FALSE)+((VLOOKUP(A22:A23,'Calc Form 2 Freq and Perc'!$A$3:$AK$86,9,FALSE))-E22))</f>
        <v>0</v>
      </c>
      <c r="E22" s="121">
        <f>VLOOKUP(A22,'Calc Form 2 Freq and Perc'!$A$3:$AK$86,5,FALSE)</f>
        <v>0</v>
      </c>
      <c r="F22" s="94">
        <f>VLOOKUP(A22,'Calc Form 2 Freq and Perc'!$A$3:$AK$86,11,FALSE)</f>
        <v>0</v>
      </c>
      <c r="G22" s="94">
        <f>VLOOKUP(A22,'Calc Form 2 Freq and Perc'!$A$3:$AK$86, 14,FALSE)</f>
        <v>0</v>
      </c>
      <c r="H22" s="94">
        <f>VLOOKUP(A22,'Calc Form 2 Freq and Perc'!$A$3:$AK$86,17,FALSE)</f>
        <v>0</v>
      </c>
      <c r="I22" s="94">
        <f>VLOOKUP(A22,'Calc Form 2 Freq and Perc'!$A$3:$AK$86,20,FALSE)</f>
        <v>0</v>
      </c>
      <c r="J22" s="94">
        <f>VLOOKUP(A22,'Calc Form 2 Freq and Perc'!$A$3:$AK$86,23,FALSE)</f>
        <v>0</v>
      </c>
      <c r="K22" s="423" t="str">
        <f>IFERROR((SUMPRODUCT(D22:J22,$D$10:$J$10))/(SUM(D22:J22)), " ")</f>
        <v xml:space="preserve"> </v>
      </c>
    </row>
    <row r="23" spans="1:11" ht="37.5" customHeight="1" thickBot="1" x14ac:dyDescent="0.4">
      <c r="A23" s="440"/>
      <c r="B23" s="441"/>
      <c r="C23" s="161" t="s">
        <v>255</v>
      </c>
      <c r="D23" s="162" t="str">
        <f>IFERROR(VLOOKUP(A22,'Calc Form 2 Freq and Perc'!$A$3:$AK$86,36,FALSE)," ")</f>
        <v xml:space="preserve"> </v>
      </c>
      <c r="E23" s="162" t="str">
        <f>IFERROR(VLOOKUP(A22,'Calc Form 2 Freq and Perc'!$A$3:$AK$86,6,FALSE)," ")</f>
        <v xml:space="preserve"> </v>
      </c>
      <c r="F23" s="163" t="str">
        <f>IFERROR(VLOOKUP(A22,'Calc Form 2 Freq and Perc'!$A$3:$AK$86,12,FALSE)," ")</f>
        <v xml:space="preserve"> </v>
      </c>
      <c r="G23" s="163" t="str">
        <f>IFERROR(VLOOKUP(A22,'Calc Form 2 Freq and Perc'!$A$3:$AK$86, 15,FALSE), " ")</f>
        <v xml:space="preserve"> </v>
      </c>
      <c r="H23" s="163" t="str">
        <f>IFERROR(VLOOKUP(A22,'Calc Form 2 Freq and Perc'!$A$3:$AK$86,18,FALSE)," ")</f>
        <v xml:space="preserve"> </v>
      </c>
      <c r="I23" s="163" t="str">
        <f>IFERROR(VLOOKUP(A22,'Calc Form 2 Freq and Perc'!$A$3:$AK$86,21,FALSE)," ")</f>
        <v xml:space="preserve"> </v>
      </c>
      <c r="J23" s="163" t="str">
        <f>IFERROR(VLOOKUP(A22,'Calc Form 2 Freq and Perc'!$A$3:$AK$86,24,FALSE), " ")</f>
        <v xml:space="preserve"> </v>
      </c>
      <c r="K23" s="442"/>
    </row>
    <row r="24" spans="1:11" ht="15" thickBot="1" x14ac:dyDescent="0.4">
      <c r="A24" s="209" t="s">
        <v>9</v>
      </c>
      <c r="B24" s="223"/>
      <c r="C24" s="219"/>
      <c r="D24" s="224"/>
      <c r="E24" s="224"/>
      <c r="F24" s="224"/>
      <c r="G24" s="224"/>
      <c r="H24" s="224"/>
      <c r="I24" s="224"/>
      <c r="J24" s="224"/>
      <c r="K24" s="189"/>
    </row>
    <row r="25" spans="1:11" ht="14.5" x14ac:dyDescent="0.35">
      <c r="A25" s="443">
        <v>1.7</v>
      </c>
      <c r="B25" s="421" t="s">
        <v>11</v>
      </c>
      <c r="C25" s="146" t="s">
        <v>128</v>
      </c>
      <c r="D25" s="94">
        <f>(VLOOKUP(Report!A25:A26,'Calc Form 2 Freq and Perc'!$A$3:$AK$86,35,FALSE)+((VLOOKUP(A25:A26,'Calc Form 2 Freq and Perc'!$A$3:$AK$86,9,FALSE))-E25))</f>
        <v>0</v>
      </c>
      <c r="E25" s="121">
        <f>VLOOKUP(A25,'Calc Form 2 Freq and Perc'!$A$3:$AK$86,5,FALSE)</f>
        <v>0</v>
      </c>
      <c r="F25" s="94">
        <f>VLOOKUP(A25,'Calc Form 2 Freq and Perc'!$A$3:$AK$86,11,FALSE)</f>
        <v>0</v>
      </c>
      <c r="G25" s="94">
        <f>VLOOKUP(A25,'Calc Form 2 Freq and Perc'!$A$3:$AK$86, 14,FALSE)</f>
        <v>0</v>
      </c>
      <c r="H25" s="94">
        <f>VLOOKUP(A25,'Calc Form 2 Freq and Perc'!$A$3:$AK$86,17,FALSE)</f>
        <v>0</v>
      </c>
      <c r="I25" s="94">
        <f>VLOOKUP(A25,'Calc Form 2 Freq and Perc'!$A$3:$AK$86,20,FALSE)</f>
        <v>0</v>
      </c>
      <c r="J25" s="94">
        <f>VLOOKUP(A25,'Calc Form 2 Freq and Perc'!$A$3:$AK$86,23,FALSE)</f>
        <v>0</v>
      </c>
      <c r="K25" s="423" t="str">
        <f>IFERROR((SUMPRODUCT(D25:J25,$D$10:$J$10))/(SUM(D25:J25)), " ")</f>
        <v xml:space="preserve"> </v>
      </c>
    </row>
    <row r="26" spans="1:11" ht="15" thickBot="1" x14ac:dyDescent="0.4">
      <c r="A26" s="444"/>
      <c r="B26" s="422"/>
      <c r="C26" s="153" t="s">
        <v>255</v>
      </c>
      <c r="D26" s="154" t="str">
        <f>IFERROR(VLOOKUP(A25,'Calc Form 2 Freq and Perc'!$A$3:$AK$86,36,FALSE)," ")</f>
        <v xml:space="preserve"> </v>
      </c>
      <c r="E26" s="154" t="str">
        <f>IFERROR(VLOOKUP(A25,'Calc Form 2 Freq and Perc'!$A$3:$AK$86,6,FALSE)," ")</f>
        <v xml:space="preserve"> </v>
      </c>
      <c r="F26" s="155" t="str">
        <f>IFERROR(VLOOKUP(A25,'Calc Form 2 Freq and Perc'!$A$3:$AK$86,12,FALSE)," ")</f>
        <v xml:space="preserve"> </v>
      </c>
      <c r="G26" s="155" t="str">
        <f>IFERROR(VLOOKUP(A25,'Calc Form 2 Freq and Perc'!$A$3:$AK$86, 15,FALSE), " ")</f>
        <v xml:space="preserve"> </v>
      </c>
      <c r="H26" s="155" t="str">
        <f>IFERROR(VLOOKUP(A25,'Calc Form 2 Freq and Perc'!$A$3:$AK$86,18,FALSE)," ")</f>
        <v xml:space="preserve"> </v>
      </c>
      <c r="I26" s="155" t="str">
        <f>IFERROR(VLOOKUP(A25,'Calc Form 2 Freq and Perc'!$A$3:$AK$86,21,FALSE)," ")</f>
        <v xml:space="preserve"> </v>
      </c>
      <c r="J26" s="155" t="str">
        <f>IFERROR(VLOOKUP(A25,'Calc Form 2 Freq and Perc'!$A$3:$AK$86,24,FALSE), " ")</f>
        <v xml:space="preserve"> </v>
      </c>
      <c r="K26" s="424"/>
    </row>
    <row r="27" spans="1:11" ht="14.5" x14ac:dyDescent="0.35">
      <c r="A27" s="443">
        <v>1.8</v>
      </c>
      <c r="B27" s="421" t="s">
        <v>13</v>
      </c>
      <c r="C27" s="146" t="s">
        <v>128</v>
      </c>
      <c r="D27" s="94">
        <f>(VLOOKUP(Report!A27:A28,'Calc Form 2 Freq and Perc'!$A$3:$AK$86,35,FALSE)+((VLOOKUP(A27:A28,'Calc Form 2 Freq and Perc'!$A$3:$AK$86,9,FALSE))-E27))</f>
        <v>0</v>
      </c>
      <c r="E27" s="121">
        <f>VLOOKUP(A27,'Calc Form 2 Freq and Perc'!$A$3:$AK$86,5,FALSE)</f>
        <v>0</v>
      </c>
      <c r="F27" s="94">
        <f>VLOOKUP(A27,'Calc Form 2 Freq and Perc'!$A$3:$AK$86,11,FALSE)</f>
        <v>0</v>
      </c>
      <c r="G27" s="94">
        <f>VLOOKUP(A27,'Calc Form 2 Freq and Perc'!$A$3:$AK$86, 14,FALSE)</f>
        <v>0</v>
      </c>
      <c r="H27" s="94">
        <f>VLOOKUP(A27,'Calc Form 2 Freq and Perc'!$A$3:$AK$86,17,FALSE)</f>
        <v>0</v>
      </c>
      <c r="I27" s="94">
        <f>VLOOKUP(A27,'Calc Form 2 Freq and Perc'!$A$3:$AK$86,20,FALSE)</f>
        <v>0</v>
      </c>
      <c r="J27" s="94">
        <f>VLOOKUP(A27,'Calc Form 2 Freq and Perc'!$A$3:$AK$86,23,FALSE)</f>
        <v>0</v>
      </c>
      <c r="K27" s="423" t="str">
        <f>IFERROR((SUMPRODUCT(D27:J27,$D$10:$J$10))/(SUM(D27:J27)), " ")</f>
        <v xml:space="preserve"> </v>
      </c>
    </row>
    <row r="28" spans="1:11" ht="32.25" customHeight="1" thickBot="1" x14ac:dyDescent="0.4">
      <c r="A28" s="444"/>
      <c r="B28" s="422"/>
      <c r="C28" s="156" t="s">
        <v>255</v>
      </c>
      <c r="D28" s="157" t="str">
        <f>IFERROR(VLOOKUP(A27,'Calc Form 2 Freq and Perc'!$A$3:$AK$86,36,FALSE)," ")</f>
        <v xml:space="preserve"> </v>
      </c>
      <c r="E28" s="157" t="str">
        <f>IFERROR(VLOOKUP(A27,'Calc Form 2 Freq and Perc'!$A$3:$AK$86,6,FALSE)," ")</f>
        <v xml:space="preserve"> </v>
      </c>
      <c r="F28" s="158" t="str">
        <f>IFERROR(VLOOKUP(A27,'Calc Form 2 Freq and Perc'!$A$3:$AK$86,12,FALSE)," ")</f>
        <v xml:space="preserve"> </v>
      </c>
      <c r="G28" s="158" t="str">
        <f>IFERROR(VLOOKUP(A27,'Calc Form 2 Freq and Perc'!$A$3:$AK$86, 15,FALSE), " ")</f>
        <v xml:space="preserve"> </v>
      </c>
      <c r="H28" s="158" t="str">
        <f>IFERROR(VLOOKUP(A27,'Calc Form 2 Freq and Perc'!$A$3:$AK$86,18,FALSE)," ")</f>
        <v xml:space="preserve"> </v>
      </c>
      <c r="I28" s="158" t="str">
        <f>IFERROR(VLOOKUP(A27,'Calc Form 2 Freq and Perc'!$A$3:$AK$86,21,FALSE)," ")</f>
        <v xml:space="preserve"> </v>
      </c>
      <c r="J28" s="158" t="str">
        <f>IFERROR(VLOOKUP(A27,'Calc Form 2 Freq and Perc'!$A$3:$AK$86,24,FALSE), " ")</f>
        <v xml:space="preserve"> </v>
      </c>
      <c r="K28" s="424"/>
    </row>
    <row r="29" spans="1:11" ht="15" thickBot="1" x14ac:dyDescent="0.4">
      <c r="A29" s="199" t="s">
        <v>14</v>
      </c>
      <c r="B29" s="200"/>
      <c r="C29" s="220"/>
      <c r="D29" s="201"/>
      <c r="E29" s="202"/>
      <c r="F29" s="202"/>
      <c r="G29" s="202"/>
      <c r="H29" s="202"/>
      <c r="I29" s="202"/>
      <c r="J29" s="202"/>
      <c r="K29" s="203"/>
    </row>
    <row r="30" spans="1:11" ht="14.5" x14ac:dyDescent="0.35">
      <c r="A30" s="443">
        <v>1.9</v>
      </c>
      <c r="B30" s="421" t="s">
        <v>295</v>
      </c>
      <c r="C30" s="146" t="s">
        <v>128</v>
      </c>
      <c r="D30" s="94">
        <f>(VLOOKUP(Report!A30:A31,'Calc Form 2 Freq and Perc'!$A$3:$AK$86,35,FALSE)+((VLOOKUP(A30:A31,'Calc Form 2 Freq and Perc'!$A$3:$AK$86,9,FALSE))-E30))</f>
        <v>0</v>
      </c>
      <c r="E30" s="121">
        <f>VLOOKUP(A30,'Calc Form 2 Freq and Perc'!$A$3:$AK$86,5,FALSE)</f>
        <v>0</v>
      </c>
      <c r="F30" s="94">
        <f>VLOOKUP(A30,'Calc Form 2 Freq and Perc'!$A$3:$AK$86,11,FALSE)</f>
        <v>0</v>
      </c>
      <c r="G30" s="94">
        <f>VLOOKUP(A30,'Calc Form 2 Freq and Perc'!$A$3:$AK$86, 14,FALSE)</f>
        <v>0</v>
      </c>
      <c r="H30" s="94">
        <f>VLOOKUP(A30,'Calc Form 2 Freq and Perc'!$A$3:$AK$86,17,FALSE)</f>
        <v>0</v>
      </c>
      <c r="I30" s="94">
        <f>VLOOKUP(A30,'Calc Form 2 Freq and Perc'!$A$3:$AK$86,20,FALSE)</f>
        <v>0</v>
      </c>
      <c r="J30" s="94">
        <f>VLOOKUP(A30,'Calc Form 2 Freq and Perc'!$A$3:$AK$86,23,FALSE)</f>
        <v>0</v>
      </c>
      <c r="K30" s="423" t="str">
        <f>IFERROR((SUMPRODUCT(D30:J30,$D$10:$J$10))/(SUM(D30:J30)), " ")</f>
        <v xml:space="preserve"> </v>
      </c>
    </row>
    <row r="31" spans="1:11" ht="52.5" customHeight="1" thickBot="1" x14ac:dyDescent="0.4">
      <c r="A31" s="444"/>
      <c r="B31" s="422"/>
      <c r="C31" s="153" t="s">
        <v>255</v>
      </c>
      <c r="D31" s="154" t="str">
        <f>IFERROR(VLOOKUP(A30,'Calc Form 2 Freq and Perc'!$A$3:$AK$86,36,FALSE)," ")</f>
        <v xml:space="preserve"> </v>
      </c>
      <c r="E31" s="154" t="str">
        <f>IFERROR(VLOOKUP(A30,'Calc Form 2 Freq and Perc'!$A$3:$AK$86,6,FALSE)," ")</f>
        <v xml:space="preserve"> </v>
      </c>
      <c r="F31" s="155" t="str">
        <f>IFERROR(VLOOKUP(A30,'Calc Form 2 Freq and Perc'!$A$3:$AK$86,12,FALSE)," ")</f>
        <v xml:space="preserve"> </v>
      </c>
      <c r="G31" s="155" t="str">
        <f>IFERROR(VLOOKUP(A30,'Calc Form 2 Freq and Perc'!$A$3:$AK$86, 15,FALSE), " ")</f>
        <v xml:space="preserve"> </v>
      </c>
      <c r="H31" s="155" t="str">
        <f>IFERROR(VLOOKUP(A30,'Calc Form 2 Freq and Perc'!$A$3:$AK$86,18,FALSE)," ")</f>
        <v xml:space="preserve"> </v>
      </c>
      <c r="I31" s="155" t="str">
        <f>IFERROR(VLOOKUP(A30,'Calc Form 2 Freq and Perc'!$A$3:$AK$86,21,FALSE)," ")</f>
        <v xml:space="preserve"> </v>
      </c>
      <c r="J31" s="155" t="str">
        <f>IFERROR(VLOOKUP(A30,'Calc Form 2 Freq and Perc'!$A$3:$AK$86,24,FALSE), " ")</f>
        <v xml:space="preserve"> </v>
      </c>
      <c r="K31" s="424"/>
    </row>
    <row r="32" spans="1:11" ht="26.5" customHeight="1" x14ac:dyDescent="0.35">
      <c r="A32" s="456" t="s">
        <v>276</v>
      </c>
      <c r="B32" s="457"/>
      <c r="C32" s="458"/>
      <c r="D32" s="126" t="s">
        <v>141</v>
      </c>
      <c r="E32" s="61" t="s">
        <v>142</v>
      </c>
      <c r="F32" s="60" t="s">
        <v>143</v>
      </c>
      <c r="G32" s="60" t="s">
        <v>144</v>
      </c>
      <c r="H32" s="60" t="s">
        <v>145</v>
      </c>
      <c r="I32" s="115" t="s">
        <v>146</v>
      </c>
      <c r="J32" s="60" t="s">
        <v>147</v>
      </c>
      <c r="K32" s="445" t="s">
        <v>253</v>
      </c>
    </row>
    <row r="33" spans="1:11" ht="19.5" customHeight="1" thickBot="1" x14ac:dyDescent="0.4">
      <c r="A33" s="459"/>
      <c r="B33" s="460"/>
      <c r="C33" s="461"/>
      <c r="D33" s="127">
        <v>0</v>
      </c>
      <c r="E33" s="123">
        <v>0</v>
      </c>
      <c r="F33" s="62">
        <v>2</v>
      </c>
      <c r="G33" s="62">
        <v>4</v>
      </c>
      <c r="H33" s="62">
        <v>6</v>
      </c>
      <c r="I33" s="62">
        <v>8</v>
      </c>
      <c r="J33" s="62">
        <v>10</v>
      </c>
      <c r="K33" s="446"/>
    </row>
    <row r="34" spans="1:11" ht="2.5" customHeight="1" thickBot="1" x14ac:dyDescent="0.4">
      <c r="A34" s="447">
        <v>1.101</v>
      </c>
      <c r="B34" s="450" t="s">
        <v>262</v>
      </c>
      <c r="C34" s="454" t="s">
        <v>128</v>
      </c>
      <c r="D34" s="221"/>
      <c r="E34" s="221"/>
      <c r="F34" s="221"/>
      <c r="G34" s="221"/>
      <c r="H34" s="221"/>
      <c r="I34" s="221"/>
      <c r="J34" s="222"/>
      <c r="K34" s="192"/>
    </row>
    <row r="35" spans="1:11" ht="55" customHeight="1" x14ac:dyDescent="0.35">
      <c r="A35" s="448"/>
      <c r="B35" s="451"/>
      <c r="C35" s="455"/>
      <c r="D35" s="94">
        <f>(VLOOKUP(A34,'Calc Form 2 Freq and Perc'!$A$3:$AK$86,35,FALSE)+((VLOOKUP(A34,'Calc Form 2 Freq and Perc'!$A$3:$AK$86,9,FALSE))-E35))</f>
        <v>0</v>
      </c>
      <c r="E35" s="95">
        <f>VLOOKUP(A34,'Calc Form 2 Freq and Perc'!$A$3:$AK$86,5,FALSE)</f>
        <v>0</v>
      </c>
      <c r="F35" s="95">
        <f>VLOOKUP(A34,'Calc Form 2 Freq and Perc'!$A$3:$AK$86,14,FALSE)</f>
        <v>0</v>
      </c>
      <c r="G35" s="95">
        <f>VLOOKUP(A34,'Calc Form 2 Freq and Perc'!$A$3:$AK$86, 20,FALSE)</f>
        <v>0</v>
      </c>
      <c r="H35" s="95">
        <f>VLOOKUP(A34,'Calc Form 2 Freq and Perc'!$A$3:$AK$86,26,FALSE)</f>
        <v>0</v>
      </c>
      <c r="I35" s="95">
        <f>VLOOKUP(A34,'Calc Form 2 Freq and Perc'!$A$3:$AK$86,29,FALSE)</f>
        <v>0</v>
      </c>
      <c r="J35" s="95">
        <f>VLOOKUP(A34,'Calc Form 2 Freq and Perc'!$A$3:$AK$86,32,FALSE)</f>
        <v>0</v>
      </c>
      <c r="K35" s="453" t="str">
        <f>IFERROR((SUMPRODUCT(D35:J35,$D$253:$J$253)/(SUM(D35:J35))), " ")</f>
        <v xml:space="preserve"> </v>
      </c>
    </row>
    <row r="36" spans="1:11" ht="96" customHeight="1" thickBot="1" x14ac:dyDescent="0.4">
      <c r="A36" s="449"/>
      <c r="B36" s="452"/>
      <c r="C36" s="147" t="s">
        <v>255</v>
      </c>
      <c r="D36" s="159" t="str">
        <f>IFERROR(VLOOKUP(A34,'Calc Form 2 Freq and Perc'!$A$3:$AK$86,36,FALSE)," ")</f>
        <v xml:space="preserve"> </v>
      </c>
      <c r="E36" s="159" t="str">
        <f>IFERROR(VLOOKUP(A34,'Calc Form 2 Freq and Perc'!$A$3:$AK$86,6,FALSE), " ")</f>
        <v xml:space="preserve"> </v>
      </c>
      <c r="F36" s="160" t="str">
        <f>IFERROR(VLOOKUP(A34,'Calc Form 2 Freq and Perc'!$A$3:$AK$86,15,FALSE), " ")</f>
        <v xml:space="preserve"> </v>
      </c>
      <c r="G36" s="178" t="str">
        <f>IFERROR(VLOOKUP(A34,'Calc Form 2 Freq and Perc'!$A$3:$AK$86, 21,FALSE), " ")</f>
        <v xml:space="preserve"> </v>
      </c>
      <c r="H36" s="178" t="str">
        <f>IFERROR(VLOOKUP(A34,'Calc Form 2 Freq and Perc'!$A$3:$AK$86,27,FALSE), " ")</f>
        <v xml:space="preserve"> </v>
      </c>
      <c r="I36" s="178" t="str">
        <f>IFERROR(VLOOKUP(A34,'Calc Form 2 Freq and Perc'!$A$3:$AK$86,30,FALSE), " ")</f>
        <v xml:space="preserve"> </v>
      </c>
      <c r="J36" s="178" t="str">
        <f>IFERROR(VLOOKUP(A34,'Calc Form 2 Freq and Perc'!$A$3:$AK$86,33,FALSE), " ")</f>
        <v xml:space="preserve"> </v>
      </c>
      <c r="K36" s="453"/>
    </row>
    <row r="37" spans="1:11" s="76" customFormat="1" ht="26.5" customHeight="1" x14ac:dyDescent="0.35">
      <c r="A37" s="255"/>
      <c r="B37" s="63"/>
      <c r="C37" s="88"/>
      <c r="D37" s="177"/>
      <c r="E37" s="177"/>
      <c r="F37" s="177"/>
      <c r="G37" s="462" t="s">
        <v>281</v>
      </c>
      <c r="H37" s="463"/>
      <c r="I37" s="463"/>
      <c r="J37" s="463"/>
      <c r="K37" s="464"/>
    </row>
    <row r="38" spans="1:11" ht="24" customHeight="1" x14ac:dyDescent="0.35">
      <c r="A38" s="257"/>
      <c r="B38" s="136"/>
      <c r="C38" s="84"/>
      <c r="D38" s="78"/>
      <c r="E38" s="78"/>
      <c r="F38" s="176"/>
      <c r="G38" s="465" t="s">
        <v>257</v>
      </c>
      <c r="H38" s="466"/>
      <c r="I38" s="466"/>
      <c r="J38" s="466"/>
      <c r="K38" s="179">
        <f>SUM(K12:K36)</f>
        <v>0</v>
      </c>
    </row>
    <row r="39" spans="1:11" ht="24" customHeight="1" thickBot="1" x14ac:dyDescent="0.4">
      <c r="A39" s="257"/>
      <c r="B39" s="136"/>
      <c r="C39" s="84"/>
      <c r="D39" s="78"/>
      <c r="E39" s="78"/>
      <c r="F39" s="78"/>
      <c r="G39" s="467" t="s">
        <v>271</v>
      </c>
      <c r="H39" s="468"/>
      <c r="I39" s="468"/>
      <c r="J39" s="468"/>
      <c r="K39" s="211">
        <f>(K38/55)</f>
        <v>0</v>
      </c>
    </row>
    <row r="40" spans="1:11" s="76" customFormat="1" ht="24" customHeight="1" thickBot="1" x14ac:dyDescent="0.4">
      <c r="A40" s="258"/>
      <c r="B40" s="137"/>
      <c r="C40" s="256"/>
      <c r="D40" s="79"/>
      <c r="E40" s="79"/>
      <c r="F40" s="79"/>
      <c r="G40" s="79"/>
      <c r="H40" s="79"/>
      <c r="I40" s="79"/>
      <c r="J40" s="73"/>
      <c r="K40" s="259"/>
    </row>
    <row r="41" spans="1:11" ht="30" customHeight="1" x14ac:dyDescent="0.35">
      <c r="A41" s="469" t="s">
        <v>17</v>
      </c>
      <c r="B41" s="470"/>
      <c r="C41" s="225"/>
      <c r="D41" s="125" t="s">
        <v>141</v>
      </c>
      <c r="E41" s="120" t="s">
        <v>142</v>
      </c>
      <c r="F41" s="58" t="s">
        <v>148</v>
      </c>
      <c r="G41" s="58" t="s">
        <v>137</v>
      </c>
      <c r="H41" s="58" t="s">
        <v>138</v>
      </c>
      <c r="I41" s="58" t="s">
        <v>139</v>
      </c>
      <c r="J41" s="58" t="s">
        <v>140</v>
      </c>
      <c r="K41" s="417" t="s">
        <v>253</v>
      </c>
    </row>
    <row r="42" spans="1:11" ht="15" customHeight="1" thickBot="1" x14ac:dyDescent="0.4">
      <c r="A42" s="471"/>
      <c r="B42" s="472"/>
      <c r="C42" s="226"/>
      <c r="D42" s="195">
        <v>0</v>
      </c>
      <c r="E42" s="196">
        <v>0</v>
      </c>
      <c r="F42" s="197">
        <v>1</v>
      </c>
      <c r="G42" s="197">
        <v>2</v>
      </c>
      <c r="H42" s="197">
        <v>3</v>
      </c>
      <c r="I42" s="197">
        <v>4</v>
      </c>
      <c r="J42" s="197">
        <v>5</v>
      </c>
      <c r="K42" s="418"/>
    </row>
    <row r="43" spans="1:11" ht="19.5" customHeight="1" thickBot="1" x14ac:dyDescent="0.4">
      <c r="A43" s="207" t="s">
        <v>18</v>
      </c>
      <c r="B43" s="143"/>
      <c r="C43" s="144"/>
      <c r="D43" s="167"/>
      <c r="E43" s="166"/>
      <c r="F43" s="166"/>
      <c r="G43" s="166"/>
      <c r="H43" s="166"/>
      <c r="I43" s="166"/>
      <c r="J43" s="166"/>
      <c r="K43" s="240"/>
    </row>
    <row r="44" spans="1:11" ht="28" customHeight="1" x14ac:dyDescent="0.35">
      <c r="A44" s="419">
        <v>2.1</v>
      </c>
      <c r="B44" s="421" t="s">
        <v>19</v>
      </c>
      <c r="C44" s="146" t="s">
        <v>128</v>
      </c>
      <c r="D44" s="94">
        <f>(VLOOKUP(Report!A44:A45,'Calc Form 2 Freq and Perc'!$A$3:$AK$86,35,FALSE)+((VLOOKUP(A44:A45,'Calc Form 2 Freq and Perc'!$A$3:$AK$86,9,FALSE))-E44))</f>
        <v>0</v>
      </c>
      <c r="E44" s="121">
        <f>VLOOKUP(A44,'Calc Form 2 Freq and Perc'!$A$3:$AK$86,5,FALSE)</f>
        <v>0</v>
      </c>
      <c r="F44" s="94">
        <f>VLOOKUP(A44,'Calc Form 2 Freq and Perc'!$A$3:$AK$86,11,FALSE)</f>
        <v>0</v>
      </c>
      <c r="G44" s="94">
        <f>VLOOKUP(A44,'Calc Form 2 Freq and Perc'!$A$3:$AK$86, 14,FALSE)</f>
        <v>0</v>
      </c>
      <c r="H44" s="94">
        <f>VLOOKUP(A44,'Calc Form 2 Freq and Perc'!$A$3:$AK$86,17,FALSE)</f>
        <v>0</v>
      </c>
      <c r="I44" s="94">
        <f>VLOOKUP(A44,'Calc Form 2 Freq and Perc'!$A$3:$AK$86,20,FALSE)</f>
        <v>0</v>
      </c>
      <c r="J44" s="94">
        <f>VLOOKUP(A44,'Calc Form 2 Freq and Perc'!$A$3:$AK$86,23,FALSE)</f>
        <v>0</v>
      </c>
      <c r="K44" s="423" t="str">
        <f>IFERROR((SUMPRODUCT(D44:J44,$D$10:$J$10))/(SUM(D44:J44)), " ")</f>
        <v xml:space="preserve"> </v>
      </c>
    </row>
    <row r="45" spans="1:11" ht="22" customHeight="1" thickBot="1" x14ac:dyDescent="0.4">
      <c r="A45" s="420"/>
      <c r="B45" s="422"/>
      <c r="C45" s="156" t="s">
        <v>255</v>
      </c>
      <c r="D45" s="157" t="str">
        <f>IFERROR(VLOOKUP(A44,'Calc Form 2 Freq and Perc'!$A$3:$AK$86,36,FALSE)," ")</f>
        <v xml:space="preserve"> </v>
      </c>
      <c r="E45" s="157" t="str">
        <f>IFERROR(VLOOKUP(A44,'Calc Form 2 Freq and Perc'!$A$3:$AK$86,6,FALSE)," ")</f>
        <v xml:space="preserve"> </v>
      </c>
      <c r="F45" s="158" t="str">
        <f>IFERROR(VLOOKUP(A44,'Calc Form 2 Freq and Perc'!$A$3:$AK$86,12,FALSE)," ")</f>
        <v xml:space="preserve"> </v>
      </c>
      <c r="G45" s="158" t="str">
        <f>IFERROR(VLOOKUP(A44,'Calc Form 2 Freq and Perc'!$A$3:$AK$86, 15,FALSE), " ")</f>
        <v xml:space="preserve"> </v>
      </c>
      <c r="H45" s="158" t="str">
        <f>IFERROR(VLOOKUP(A44,'Calc Form 2 Freq and Perc'!$A$3:$AK$86,18,FALSE)," ")</f>
        <v xml:space="preserve"> </v>
      </c>
      <c r="I45" s="158" t="str">
        <f>IFERROR(VLOOKUP(A44,'Calc Form 2 Freq and Perc'!$A$3:$AK$86,21,FALSE)," ")</f>
        <v xml:space="preserve"> </v>
      </c>
      <c r="J45" s="158" t="str">
        <f>IFERROR(VLOOKUP(A44,'Calc Form 2 Freq and Perc'!$A$3:$AK$86,24,FALSE), " ")</f>
        <v xml:space="preserve"> </v>
      </c>
      <c r="K45" s="424"/>
    </row>
    <row r="46" spans="1:11" ht="24" customHeight="1" x14ac:dyDescent="0.35">
      <c r="A46" s="419">
        <v>2.2000000000000002</v>
      </c>
      <c r="B46" s="421" t="s">
        <v>20</v>
      </c>
      <c r="C46" s="146" t="s">
        <v>128</v>
      </c>
      <c r="D46" s="94">
        <f>(VLOOKUP(Report!A46:A47,'Calc Form 2 Freq and Perc'!$A$3:$AK$86,35,FALSE)+((VLOOKUP(A46:A47,'Calc Form 2 Freq and Perc'!$A$3:$AK$86,9,FALSE))-E46))</f>
        <v>0</v>
      </c>
      <c r="E46" s="121">
        <f>VLOOKUP(A46,'Calc Form 2 Freq and Perc'!$A$3:$AK$86,5,FALSE)</f>
        <v>0</v>
      </c>
      <c r="F46" s="94">
        <f>VLOOKUP(A46,'Calc Form 2 Freq and Perc'!$A$3:$AK$86,11,FALSE)</f>
        <v>0</v>
      </c>
      <c r="G46" s="94">
        <f>VLOOKUP(A46,'Calc Form 2 Freq and Perc'!$A$3:$AK$86, 14,FALSE)</f>
        <v>0</v>
      </c>
      <c r="H46" s="94">
        <f>VLOOKUP(A46,'Calc Form 2 Freq and Perc'!$A$3:$AK$86,17,FALSE)</f>
        <v>0</v>
      </c>
      <c r="I46" s="94">
        <f>VLOOKUP(A46,'Calc Form 2 Freq and Perc'!$A$3:$AK$86,20,FALSE)</f>
        <v>0</v>
      </c>
      <c r="J46" s="94">
        <f>VLOOKUP(A46,'Calc Form 2 Freq and Perc'!$A$3:$AK$86,23,FALSE)</f>
        <v>0</v>
      </c>
      <c r="K46" s="423" t="str">
        <f>IFERROR((SUMPRODUCT(D46:J46,$D$10:$J$10))/(SUM(D46:J46)), " ")</f>
        <v xml:space="preserve"> </v>
      </c>
    </row>
    <row r="47" spans="1:11" ht="20.5" customHeight="1" thickBot="1" x14ac:dyDescent="0.4">
      <c r="A47" s="420"/>
      <c r="B47" s="422"/>
      <c r="C47" s="156" t="s">
        <v>255</v>
      </c>
      <c r="D47" s="157" t="str">
        <f>IFERROR(VLOOKUP(A46,'Calc Form 2 Freq and Perc'!$A$3:$AK$86,36,FALSE)," ")</f>
        <v xml:space="preserve"> </v>
      </c>
      <c r="E47" s="157" t="str">
        <f>IFERROR(VLOOKUP(A46,'Calc Form 2 Freq and Perc'!$A$3:$AK$86,6,FALSE)," ")</f>
        <v xml:space="preserve"> </v>
      </c>
      <c r="F47" s="158" t="str">
        <f>IFERROR(VLOOKUP(A46,'Calc Form 2 Freq and Perc'!$A$3:$AK$86,12,FALSE)," ")</f>
        <v xml:space="preserve"> </v>
      </c>
      <c r="G47" s="158" t="str">
        <f>IFERROR(VLOOKUP(A46,'Calc Form 2 Freq and Perc'!$A$3:$AK$86, 15,FALSE), " ")</f>
        <v xml:space="preserve"> </v>
      </c>
      <c r="H47" s="158" t="str">
        <f>IFERROR(VLOOKUP(A46,'Calc Form 2 Freq and Perc'!$A$3:$AK$86,18,FALSE)," ")</f>
        <v xml:space="preserve"> </v>
      </c>
      <c r="I47" s="158" t="str">
        <f>IFERROR(VLOOKUP(A46,'Calc Form 2 Freq and Perc'!$A$3:$AK$86,21,FALSE)," ")</f>
        <v xml:space="preserve"> </v>
      </c>
      <c r="J47" s="158" t="str">
        <f>IFERROR(VLOOKUP(A46,'Calc Form 2 Freq and Perc'!$A$3:$AK$86,24,FALSE), " ")</f>
        <v xml:space="preserve"> </v>
      </c>
      <c r="K47" s="424"/>
    </row>
    <row r="48" spans="1:11" ht="25.5" customHeight="1" x14ac:dyDescent="0.35">
      <c r="A48" s="419">
        <v>2.2999999999999998</v>
      </c>
      <c r="B48" s="421" t="s">
        <v>21</v>
      </c>
      <c r="C48" s="146" t="s">
        <v>128</v>
      </c>
      <c r="D48" s="94">
        <f>(VLOOKUP(Report!A48:A49,'Calc Form 2 Freq and Perc'!$A$3:$AK$86,35,FALSE)+((VLOOKUP(A48:A49,'Calc Form 2 Freq and Perc'!$A$3:$AK$86,9,FALSE))-E48))</f>
        <v>0</v>
      </c>
      <c r="E48" s="121">
        <f>VLOOKUP(A48,'Calc Form 2 Freq and Perc'!$A$3:$AK$86,5,FALSE)</f>
        <v>0</v>
      </c>
      <c r="F48" s="94">
        <f>VLOOKUP(A48,'Calc Form 2 Freq and Perc'!$A$3:$AK$86,11,FALSE)</f>
        <v>0</v>
      </c>
      <c r="G48" s="94">
        <f>VLOOKUP(A48,'Calc Form 2 Freq and Perc'!$A$3:$AK$86, 14,FALSE)</f>
        <v>0</v>
      </c>
      <c r="H48" s="94">
        <f>VLOOKUP(A48,'Calc Form 2 Freq and Perc'!$A$3:$AK$86,17,FALSE)</f>
        <v>0</v>
      </c>
      <c r="I48" s="94">
        <f>VLOOKUP(A48,'Calc Form 2 Freq and Perc'!$A$3:$AK$86,20,FALSE)</f>
        <v>0</v>
      </c>
      <c r="J48" s="94">
        <f>VLOOKUP(A48,'Calc Form 2 Freq and Perc'!$A$3:$AK$86,23,FALSE)</f>
        <v>0</v>
      </c>
      <c r="K48" s="423" t="str">
        <f>IFERROR((SUMPRODUCT(D48:J48,$D$10:$J$10))/(SUM(D48:J48)), " ")</f>
        <v xml:space="preserve"> </v>
      </c>
    </row>
    <row r="49" spans="1:11" ht="20.5" customHeight="1" thickBot="1" x14ac:dyDescent="0.4">
      <c r="A49" s="420"/>
      <c r="B49" s="422"/>
      <c r="C49" s="156" t="s">
        <v>255</v>
      </c>
      <c r="D49" s="157" t="str">
        <f>IFERROR(VLOOKUP(A48,'Calc Form 2 Freq and Perc'!$A$3:$AK$86,36,FALSE)," ")</f>
        <v xml:space="preserve"> </v>
      </c>
      <c r="E49" s="157" t="str">
        <f>IFERROR(VLOOKUP(A48,'Calc Form 2 Freq and Perc'!$A$3:$AK$86,6,FALSE)," ")</f>
        <v xml:space="preserve"> </v>
      </c>
      <c r="F49" s="158" t="str">
        <f>IFERROR(VLOOKUP(A48,'Calc Form 2 Freq and Perc'!$A$3:$AK$86,12,FALSE)," ")</f>
        <v xml:space="preserve"> </v>
      </c>
      <c r="G49" s="158" t="str">
        <f>IFERROR(VLOOKUP(A48,'Calc Form 2 Freq and Perc'!$A$3:$AK$86, 15,FALSE), " ")</f>
        <v xml:space="preserve"> </v>
      </c>
      <c r="H49" s="158" t="str">
        <f>IFERROR(VLOOKUP(A48,'Calc Form 2 Freq and Perc'!$A$3:$AK$86,18,FALSE)," ")</f>
        <v xml:space="preserve"> </v>
      </c>
      <c r="I49" s="158" t="str">
        <f>IFERROR(VLOOKUP(A48,'Calc Form 2 Freq and Perc'!$A$3:$AK$86,21,FALSE)," ")</f>
        <v xml:space="preserve"> </v>
      </c>
      <c r="J49" s="158" t="str">
        <f>IFERROR(VLOOKUP(A48,'Calc Form 2 Freq and Perc'!$A$3:$AK$86,24,FALSE), " ")</f>
        <v xml:space="preserve"> </v>
      </c>
      <c r="K49" s="424"/>
    </row>
    <row r="50" spans="1:11" ht="18.649999999999999" customHeight="1" x14ac:dyDescent="0.35">
      <c r="A50" s="440">
        <v>2.4</v>
      </c>
      <c r="B50" s="441" t="s">
        <v>22</v>
      </c>
      <c r="C50" s="148" t="s">
        <v>128</v>
      </c>
      <c r="D50" s="94">
        <f>(VLOOKUP(Report!A50:A51,'Calc Form 2 Freq and Perc'!$A$3:$AK$86,35,FALSE)+((VLOOKUP(A50:A51,'Calc Form 2 Freq and Perc'!$A$3:$AK$86,9,FALSE))-E50))</f>
        <v>0</v>
      </c>
      <c r="E50" s="122">
        <f>VLOOKUP(A50,'Calc Form 2 Freq and Perc'!$A$3:$AK$86,5,FALSE)</f>
        <v>0</v>
      </c>
      <c r="F50" s="95">
        <f>VLOOKUP(A50,'Calc Form 2 Freq and Perc'!$A$3:$AK$86,11,FALSE)</f>
        <v>0</v>
      </c>
      <c r="G50" s="95">
        <f>VLOOKUP(A50,'Calc Form 2 Freq and Perc'!$A$3:$AK$86, 14,FALSE)</f>
        <v>0</v>
      </c>
      <c r="H50" s="95">
        <f>VLOOKUP(A50,'Calc Form 2 Freq and Perc'!$A$3:$AK$86,17,FALSE)</f>
        <v>0</v>
      </c>
      <c r="I50" s="95">
        <f>VLOOKUP(A50,'Calc Form 2 Freq and Perc'!$A$3:$AK$86,20,FALSE)</f>
        <v>0</v>
      </c>
      <c r="J50" s="95">
        <f>VLOOKUP(A50,'Calc Form 2 Freq and Perc'!$A$3:$AK$86,23,FALSE)</f>
        <v>0</v>
      </c>
      <c r="K50" s="442" t="str">
        <f>IFERROR((SUMPRODUCT(D50:J50,$D$10:$J$10))/(SUM(D50:J50)), " ")</f>
        <v xml:space="preserve"> </v>
      </c>
    </row>
    <row r="51" spans="1:11" ht="15" thickBot="1" x14ac:dyDescent="0.4">
      <c r="A51" s="420"/>
      <c r="B51" s="422"/>
      <c r="C51" s="153" t="s">
        <v>255</v>
      </c>
      <c r="D51" s="154" t="str">
        <f>IFERROR(VLOOKUP(A50,'Calc Form 2 Freq and Perc'!$A$3:$AK$86,36,FALSE)," ")</f>
        <v xml:space="preserve"> </v>
      </c>
      <c r="E51" s="154" t="str">
        <f>IFERROR(VLOOKUP(A50,'Calc Form 2 Freq and Perc'!$A$3:$AK$86,6,FALSE)," ")</f>
        <v xml:space="preserve"> </v>
      </c>
      <c r="F51" s="155" t="str">
        <f>IFERROR(VLOOKUP(A50,'Calc Form 2 Freq and Perc'!$A$3:$AK$86,12,FALSE)," ")</f>
        <v xml:space="preserve"> </v>
      </c>
      <c r="G51" s="155" t="str">
        <f>IFERROR(VLOOKUP(A50,'Calc Form 2 Freq and Perc'!$A$3:$AK$86, 15,FALSE), " ")</f>
        <v xml:space="preserve"> </v>
      </c>
      <c r="H51" s="155" t="str">
        <f>IFERROR(VLOOKUP(A50,'Calc Form 2 Freq and Perc'!$A$3:$AK$86,18,FALSE)," ")</f>
        <v xml:space="preserve"> </v>
      </c>
      <c r="I51" s="155" t="str">
        <f>IFERROR(VLOOKUP(A50,'Calc Form 2 Freq and Perc'!$A$3:$AK$86,21,FALSE)," ")</f>
        <v xml:space="preserve"> </v>
      </c>
      <c r="J51" s="155" t="str">
        <f>IFERROR(VLOOKUP(A50,'Calc Form 2 Freq and Perc'!$A$3:$AK$86,24,FALSE), " ")</f>
        <v xml:space="preserve"> </v>
      </c>
      <c r="K51" s="424"/>
    </row>
    <row r="52" spans="1:11" ht="21.65" customHeight="1" x14ac:dyDescent="0.35">
      <c r="A52" s="419">
        <v>2.5</v>
      </c>
      <c r="B52" s="421" t="s">
        <v>23</v>
      </c>
      <c r="C52" s="146" t="s">
        <v>128</v>
      </c>
      <c r="D52" s="94">
        <f>(VLOOKUP(Report!A52:A53,'Calc Form 2 Freq and Perc'!$A$3:$AK$86,35,FALSE)+((VLOOKUP(A52:A53,'Calc Form 2 Freq and Perc'!$A$3:$AK$86,9,FALSE))-E52))</f>
        <v>0</v>
      </c>
      <c r="E52" s="121">
        <f>VLOOKUP(A52,'Calc Form 2 Freq and Perc'!$A$3:$AK$86,5,FALSE)</f>
        <v>0</v>
      </c>
      <c r="F52" s="94">
        <f>VLOOKUP(A52,'Calc Form 2 Freq and Perc'!$A$3:$AK$86,11,FALSE)</f>
        <v>0</v>
      </c>
      <c r="G52" s="94">
        <f>VLOOKUP(A52,'Calc Form 2 Freq and Perc'!$A$3:$AK$86, 14,FALSE)</f>
        <v>0</v>
      </c>
      <c r="H52" s="94">
        <f>VLOOKUP(A52,'Calc Form 2 Freq and Perc'!$A$3:$AK$86,17,FALSE)</f>
        <v>0</v>
      </c>
      <c r="I52" s="94">
        <f>VLOOKUP(A52,'Calc Form 2 Freq and Perc'!$A$3:$AK$86,20,FALSE)</f>
        <v>0</v>
      </c>
      <c r="J52" s="94">
        <f>VLOOKUP(A52,'Calc Form 2 Freq and Perc'!$A$3:$AK$86,23,FALSE)</f>
        <v>0</v>
      </c>
      <c r="K52" s="423" t="str">
        <f>IFERROR((SUMPRODUCT(D52:J52,$D$10:$J$10))/(SUM(D52:J52)), " ")</f>
        <v xml:space="preserve"> </v>
      </c>
    </row>
    <row r="53" spans="1:11" ht="27.75" customHeight="1" thickBot="1" x14ac:dyDescent="0.4">
      <c r="A53" s="420"/>
      <c r="B53" s="422"/>
      <c r="C53" s="156" t="s">
        <v>255</v>
      </c>
      <c r="D53" s="157" t="str">
        <f>IFERROR(VLOOKUP(A52,'Calc Form 2 Freq and Perc'!$A$3:$AK$86,36,FALSE)," ")</f>
        <v xml:space="preserve"> </v>
      </c>
      <c r="E53" s="157" t="str">
        <f>IFERROR(VLOOKUP(A52,'Calc Form 2 Freq and Perc'!$A$3:$AK$86,6,FALSE)," ")</f>
        <v xml:space="preserve"> </v>
      </c>
      <c r="F53" s="158" t="str">
        <f>IFERROR(VLOOKUP(A52,'Calc Form 2 Freq and Perc'!$A$3:$AK$86,12,FALSE)," ")</f>
        <v xml:space="preserve"> </v>
      </c>
      <c r="G53" s="158" t="str">
        <f>IFERROR(VLOOKUP(A52,'Calc Form 2 Freq and Perc'!$A$3:$AK$86, 15,FALSE), " ")</f>
        <v xml:space="preserve"> </v>
      </c>
      <c r="H53" s="158" t="str">
        <f>IFERROR(VLOOKUP(A52,'Calc Form 2 Freq and Perc'!$A$3:$AK$86,18,FALSE)," ")</f>
        <v xml:space="preserve"> </v>
      </c>
      <c r="I53" s="158" t="str">
        <f>IFERROR(VLOOKUP(A52,'Calc Form 2 Freq and Perc'!$A$3:$AK$86,21,FALSE)," ")</f>
        <v xml:space="preserve"> </v>
      </c>
      <c r="J53" s="158" t="str">
        <f>IFERROR(VLOOKUP(A52,'Calc Form 2 Freq and Perc'!$A$3:$AK$86,24,FALSE), " ")</f>
        <v xml:space="preserve"> </v>
      </c>
      <c r="K53" s="424"/>
    </row>
    <row r="54" spans="1:11" ht="27.65" customHeight="1" x14ac:dyDescent="0.35">
      <c r="A54" s="440">
        <v>2.6</v>
      </c>
      <c r="B54" s="441" t="s">
        <v>24</v>
      </c>
      <c r="C54" s="148" t="s">
        <v>128</v>
      </c>
      <c r="D54" s="94">
        <f>(VLOOKUP(Report!A54:A55,'Calc Form 2 Freq and Perc'!$A$3:$AK$86,35,FALSE)+((VLOOKUP(A54:A55,'Calc Form 2 Freq and Perc'!$A$3:$AK$86,9,FALSE))-E54))</f>
        <v>0</v>
      </c>
      <c r="E54" s="122">
        <f>VLOOKUP(A54,'Calc Form 2 Freq and Perc'!$A$3:$AK$86,5,FALSE)</f>
        <v>0</v>
      </c>
      <c r="F54" s="95">
        <f>VLOOKUP(A54,'Calc Form 2 Freq and Perc'!$A$3:$AK$86,11,FALSE)</f>
        <v>0</v>
      </c>
      <c r="G54" s="95">
        <f>VLOOKUP(A54,'Calc Form 2 Freq and Perc'!$A$3:$AK$86, 14,FALSE)</f>
        <v>0</v>
      </c>
      <c r="H54" s="95">
        <f>VLOOKUP(A54,'Calc Form 2 Freq and Perc'!$A$3:$AK$86,17,FALSE)</f>
        <v>0</v>
      </c>
      <c r="I54" s="95">
        <f>VLOOKUP(A54,'Calc Form 2 Freq and Perc'!$A$3:$AK$86,20,FALSE)</f>
        <v>0</v>
      </c>
      <c r="J54" s="95">
        <f>VLOOKUP(A54,'Calc Form 2 Freq and Perc'!$A$3:$AK$86,23,FALSE)</f>
        <v>0</v>
      </c>
      <c r="K54" s="442" t="str">
        <f>IFERROR((SUMPRODUCT(D54:J54,$D$10:$J$10))/(SUM(D54:J54)), " ")</f>
        <v xml:space="preserve"> </v>
      </c>
    </row>
    <row r="55" spans="1:11" ht="22.5" customHeight="1" thickBot="1" x14ac:dyDescent="0.4">
      <c r="A55" s="420"/>
      <c r="B55" s="422"/>
      <c r="C55" s="153" t="s">
        <v>255</v>
      </c>
      <c r="D55" s="154" t="str">
        <f>IFERROR(VLOOKUP(A54,'Calc Form 2 Freq and Perc'!$A$3:$AK$86,36,FALSE)," ")</f>
        <v xml:space="preserve"> </v>
      </c>
      <c r="E55" s="154" t="str">
        <f>IFERROR(VLOOKUP(A54,'Calc Form 2 Freq and Perc'!$A$3:$AK$86,6,FALSE)," ")</f>
        <v xml:space="preserve"> </v>
      </c>
      <c r="F55" s="155" t="str">
        <f>IFERROR(VLOOKUP(A54,'Calc Form 2 Freq and Perc'!$A$3:$AK$86,12,FALSE)," ")</f>
        <v xml:space="preserve"> </v>
      </c>
      <c r="G55" s="155" t="str">
        <f>IFERROR(VLOOKUP(A54,'Calc Form 2 Freq and Perc'!$A$3:$AK$86, 15,FALSE), " ")</f>
        <v xml:space="preserve"> </v>
      </c>
      <c r="H55" s="155" t="str">
        <f>IFERROR(VLOOKUP(A54,'Calc Form 2 Freq and Perc'!$A$3:$AK$86,18,FALSE)," ")</f>
        <v xml:space="preserve"> </v>
      </c>
      <c r="I55" s="155" t="str">
        <f>IFERROR(VLOOKUP(A54,'Calc Form 2 Freq and Perc'!$A$3:$AK$86,21,FALSE)," ")</f>
        <v xml:space="preserve"> </v>
      </c>
      <c r="J55" s="155" t="str">
        <f>IFERROR(VLOOKUP(A54,'Calc Form 2 Freq and Perc'!$A$3:$AK$86,24,FALSE), " ")</f>
        <v xml:space="preserve"> </v>
      </c>
      <c r="K55" s="424"/>
    </row>
    <row r="56" spans="1:11" ht="27" customHeight="1" x14ac:dyDescent="0.35">
      <c r="A56" s="419">
        <v>2.7</v>
      </c>
      <c r="B56" s="421" t="s">
        <v>296</v>
      </c>
      <c r="C56" s="146" t="s">
        <v>128</v>
      </c>
      <c r="D56" s="94">
        <f>(VLOOKUP(Report!A56:A57,'Calc Form 2 Freq and Perc'!$A$3:$AK$86,35,FALSE)+((VLOOKUP(A56:A57,'Calc Form 2 Freq and Perc'!$A$3:$AK$86,9,FALSE))-E56))</f>
        <v>0</v>
      </c>
      <c r="E56" s="121">
        <f>VLOOKUP(A56,'Calc Form 2 Freq and Perc'!$A$3:$AK$86,5,FALSE)</f>
        <v>0</v>
      </c>
      <c r="F56" s="94">
        <f>VLOOKUP(A56,'Calc Form 2 Freq and Perc'!$A$3:$AK$86,11,FALSE)</f>
        <v>0</v>
      </c>
      <c r="G56" s="94">
        <f>VLOOKUP(A56,'Calc Form 2 Freq and Perc'!$A$3:$AK$86, 14,FALSE)</f>
        <v>0</v>
      </c>
      <c r="H56" s="94">
        <f>VLOOKUP(A56,'Calc Form 2 Freq and Perc'!$A$3:$AK$86,17,FALSE)</f>
        <v>0</v>
      </c>
      <c r="I56" s="94">
        <f>VLOOKUP(A56,'Calc Form 2 Freq and Perc'!$A$3:$AK$86,20,FALSE)</f>
        <v>0</v>
      </c>
      <c r="J56" s="94">
        <f>VLOOKUP(A56,'Calc Form 2 Freq and Perc'!$A$3:$AK$86,23,FALSE)</f>
        <v>0</v>
      </c>
      <c r="K56" s="423" t="str">
        <f>IFERROR((SUMPRODUCT(D56:J56,$D$10:$J$10))/(SUM(D56:J56)), " ")</f>
        <v xml:space="preserve"> </v>
      </c>
    </row>
    <row r="57" spans="1:11" ht="23.5" customHeight="1" thickBot="1" x14ac:dyDescent="0.4">
      <c r="A57" s="440"/>
      <c r="B57" s="441"/>
      <c r="C57" s="161" t="s">
        <v>255</v>
      </c>
      <c r="D57" s="162" t="str">
        <f>IFERROR(VLOOKUP(A56,'Calc Form 2 Freq and Perc'!$A$3:$AK$86,36,FALSE)," ")</f>
        <v xml:space="preserve"> </v>
      </c>
      <c r="E57" s="162" t="str">
        <f>IFERROR(VLOOKUP(A56,'Calc Form 2 Freq and Perc'!$A$3:$AK$86,6,FALSE)," ")</f>
        <v xml:space="preserve"> </v>
      </c>
      <c r="F57" s="163" t="str">
        <f>IFERROR(VLOOKUP(A56,'Calc Form 2 Freq and Perc'!$A$3:$AK$86,12,FALSE)," ")</f>
        <v xml:space="preserve"> </v>
      </c>
      <c r="G57" s="163" t="str">
        <f>IFERROR(VLOOKUP(A56,'Calc Form 2 Freq and Perc'!$A$3:$AK$86, 15,FALSE), " ")</f>
        <v xml:space="preserve"> </v>
      </c>
      <c r="H57" s="163" t="str">
        <f>IFERROR(VLOOKUP(A56,'Calc Form 2 Freq and Perc'!$A$3:$AK$86,18,FALSE)," ")</f>
        <v xml:space="preserve"> </v>
      </c>
      <c r="I57" s="163" t="str">
        <f>IFERROR(VLOOKUP(A56,'Calc Form 2 Freq and Perc'!$A$3:$AK$86,21,FALSE)," ")</f>
        <v xml:space="preserve"> </v>
      </c>
      <c r="J57" s="163" t="str">
        <f>IFERROR(VLOOKUP(A56,'Calc Form 2 Freq and Perc'!$A$3:$AK$86,24,FALSE), " ")</f>
        <v xml:space="preserve"> </v>
      </c>
      <c r="K57" s="442"/>
    </row>
    <row r="58" spans="1:11" ht="17.5" customHeight="1" thickBot="1" x14ac:dyDescent="0.4">
      <c r="A58" s="475" t="s">
        <v>25</v>
      </c>
      <c r="B58" s="476"/>
      <c r="C58" s="238"/>
      <c r="D58" s="239"/>
      <c r="E58" s="239"/>
      <c r="F58" s="239"/>
      <c r="G58" s="239"/>
      <c r="H58" s="239"/>
      <c r="I58" s="239"/>
      <c r="J58" s="239"/>
      <c r="K58" s="203"/>
    </row>
    <row r="59" spans="1:11" ht="32.5" customHeight="1" x14ac:dyDescent="0.35">
      <c r="A59" s="419">
        <v>2.8</v>
      </c>
      <c r="B59" s="421" t="s">
        <v>26</v>
      </c>
      <c r="C59" s="146" t="s">
        <v>128</v>
      </c>
      <c r="D59" s="94">
        <f>(VLOOKUP(Report!A59:A60,'Calc Form 2 Freq and Perc'!$A$3:$AK$86,35,FALSE)+((VLOOKUP(A59:A60,'Calc Form 2 Freq and Perc'!$A$3:$AK$86,9,FALSE))-E59))</f>
        <v>0</v>
      </c>
      <c r="E59" s="121">
        <f>VLOOKUP(A59,'Calc Form 2 Freq and Perc'!$A$3:$AK$86,5,FALSE)</f>
        <v>0</v>
      </c>
      <c r="F59" s="94">
        <f>VLOOKUP(A59,'Calc Form 2 Freq and Perc'!$A$3:$AK$86,11,FALSE)</f>
        <v>0</v>
      </c>
      <c r="G59" s="94">
        <f>VLOOKUP(A59,'Calc Form 2 Freq and Perc'!$A$3:$AK$86, 14,FALSE)</f>
        <v>0</v>
      </c>
      <c r="H59" s="94">
        <f>VLOOKUP(A59,'Calc Form 2 Freq and Perc'!$A$3:$AK$86,17,FALSE)</f>
        <v>0</v>
      </c>
      <c r="I59" s="94">
        <f>VLOOKUP(A59,'Calc Form 2 Freq and Perc'!$A$3:$AK$86,20,FALSE)</f>
        <v>0</v>
      </c>
      <c r="J59" s="94">
        <f>VLOOKUP(A59,'Calc Form 2 Freq and Perc'!$A$3:$AK$86,23,FALSE)</f>
        <v>0</v>
      </c>
      <c r="K59" s="423" t="str">
        <f>IFERROR((SUMPRODUCT(D59:J59,$D$10:$J$10))/(SUM(D59:J59)), " ")</f>
        <v xml:space="preserve"> </v>
      </c>
    </row>
    <row r="60" spans="1:11" ht="30.75" customHeight="1" thickBot="1" x14ac:dyDescent="0.4">
      <c r="A60" s="420"/>
      <c r="B60" s="422"/>
      <c r="C60" s="153" t="s">
        <v>255</v>
      </c>
      <c r="D60" s="154" t="str">
        <f>IFERROR(VLOOKUP(A59,'Calc Form 2 Freq and Perc'!$A$3:$AK$86,36,FALSE)," ")</f>
        <v xml:space="preserve"> </v>
      </c>
      <c r="E60" s="154" t="str">
        <f>IFERROR(VLOOKUP(A59,'Calc Form 2 Freq and Perc'!$A$3:$AK$86,6,FALSE)," ")</f>
        <v xml:space="preserve"> </v>
      </c>
      <c r="F60" s="155" t="str">
        <f>IFERROR(VLOOKUP(A59,'Calc Form 2 Freq and Perc'!$A$3:$AK$86,12,FALSE)," ")</f>
        <v xml:space="preserve"> </v>
      </c>
      <c r="G60" s="155" t="str">
        <f>IFERROR(VLOOKUP(A59,'Calc Form 2 Freq and Perc'!$A$3:$AK$86, 15,FALSE), " ")</f>
        <v xml:space="preserve"> </v>
      </c>
      <c r="H60" s="155" t="str">
        <f>IFERROR(VLOOKUP(A59,'Calc Form 2 Freq and Perc'!$A$3:$AK$86,18,FALSE)," ")</f>
        <v xml:space="preserve"> </v>
      </c>
      <c r="I60" s="155" t="str">
        <f>IFERROR(VLOOKUP(A59,'Calc Form 2 Freq and Perc'!$A$3:$AK$86,21,FALSE)," ")</f>
        <v xml:space="preserve"> </v>
      </c>
      <c r="J60" s="155" t="str">
        <f>IFERROR(VLOOKUP(A59,'Calc Form 2 Freq and Perc'!$A$3:$AK$86,24,FALSE), " ")</f>
        <v xml:space="preserve"> </v>
      </c>
      <c r="K60" s="424"/>
    </row>
    <row r="61" spans="1:11" s="80" customFormat="1" ht="25" customHeight="1" x14ac:dyDescent="0.35">
      <c r="A61" s="419">
        <v>2.9</v>
      </c>
      <c r="B61" s="421" t="s">
        <v>27</v>
      </c>
      <c r="C61" s="146" t="s">
        <v>128</v>
      </c>
      <c r="D61" s="94">
        <f>(VLOOKUP(Report!A61:A62,'Calc Form 2 Freq and Perc'!$A$3:$AK$86,35,FALSE)+((VLOOKUP(A61:A62,'Calc Form 2 Freq and Perc'!$A$3:$AK$86,9,FALSE))-E61))</f>
        <v>0</v>
      </c>
      <c r="E61" s="121">
        <f>VLOOKUP(A61,'Calc Form 2 Freq and Perc'!$A$3:$AK$86,5,FALSE)</f>
        <v>0</v>
      </c>
      <c r="F61" s="94">
        <f>VLOOKUP(A61,'Calc Form 2 Freq and Perc'!$A$3:$AK$86,11,FALSE)</f>
        <v>0</v>
      </c>
      <c r="G61" s="94">
        <f>VLOOKUP(A61,'Calc Form 2 Freq and Perc'!$A$3:$AK$86, 14,FALSE)</f>
        <v>0</v>
      </c>
      <c r="H61" s="94">
        <f>VLOOKUP(A61,'Calc Form 2 Freq and Perc'!$A$3:$AK$86,17,FALSE)</f>
        <v>0</v>
      </c>
      <c r="I61" s="94">
        <f>VLOOKUP(A61,'Calc Form 2 Freq and Perc'!$A$3:$AK$86,20,FALSE)</f>
        <v>0</v>
      </c>
      <c r="J61" s="94">
        <f>VLOOKUP(A61,'Calc Form 2 Freq and Perc'!$A$3:$AK$86,23,FALSE)</f>
        <v>0</v>
      </c>
      <c r="K61" s="423" t="str">
        <f>IFERROR((SUMPRODUCT(D61:J61,$D$10:$J$10))/(SUM(D61:J61)), " ")</f>
        <v xml:space="preserve"> </v>
      </c>
    </row>
    <row r="62" spans="1:11" ht="24" customHeight="1" thickBot="1" x14ac:dyDescent="0.4">
      <c r="A62" s="420"/>
      <c r="B62" s="422"/>
      <c r="C62" s="153" t="s">
        <v>255</v>
      </c>
      <c r="D62" s="154" t="str">
        <f>IFERROR(VLOOKUP(A61,'Calc Form 2 Freq and Perc'!$A$3:$AK$86,36,FALSE)," ")</f>
        <v xml:space="preserve"> </v>
      </c>
      <c r="E62" s="154" t="str">
        <f>IFERROR(VLOOKUP(A61,'Calc Form 2 Freq and Perc'!$A$3:$AK$86,6,FALSE)," ")</f>
        <v xml:space="preserve"> </v>
      </c>
      <c r="F62" s="155" t="str">
        <f>IFERROR(VLOOKUP(A61,'Calc Form 2 Freq and Perc'!$A$3:$AK$86,12,FALSE)," ")</f>
        <v xml:space="preserve"> </v>
      </c>
      <c r="G62" s="155" t="str">
        <f>IFERROR(VLOOKUP(A61,'Calc Form 2 Freq and Perc'!$A$3:$AK$86, 15,FALSE), " ")</f>
        <v xml:space="preserve"> </v>
      </c>
      <c r="H62" s="155" t="str">
        <f>IFERROR(VLOOKUP(A61,'Calc Form 2 Freq and Perc'!$A$3:$AK$86,18,FALSE)," ")</f>
        <v xml:space="preserve"> </v>
      </c>
      <c r="I62" s="155" t="str">
        <f>IFERROR(VLOOKUP(A61,'Calc Form 2 Freq and Perc'!$A$3:$AK$86,21,FALSE)," ")</f>
        <v xml:space="preserve"> </v>
      </c>
      <c r="J62" s="155" t="str">
        <f>IFERROR(VLOOKUP(A61,'Calc Form 2 Freq and Perc'!$A$3:$AK$86,24,FALSE), " ")</f>
        <v xml:space="preserve"> </v>
      </c>
      <c r="K62" s="424"/>
    </row>
    <row r="63" spans="1:11" s="80" customFormat="1" ht="18.649999999999999" customHeight="1" x14ac:dyDescent="0.35">
      <c r="A63" s="473">
        <v>2.101</v>
      </c>
      <c r="B63" s="421" t="s">
        <v>29</v>
      </c>
      <c r="C63" s="146" t="s">
        <v>128</v>
      </c>
      <c r="D63" s="94">
        <f>(VLOOKUP(Report!A63:A64,'Calc Form 2 Freq and Perc'!$A$3:$AK$86,35,FALSE)+((VLOOKUP(A63:A64,'Calc Form 2 Freq and Perc'!$A$3:$AK$86,9,FALSE))-E63))</f>
        <v>0</v>
      </c>
      <c r="E63" s="121">
        <f>VLOOKUP(A63,'Calc Form 2 Freq and Perc'!$A$3:$AK$86,5,FALSE)</f>
        <v>0</v>
      </c>
      <c r="F63" s="94">
        <f>VLOOKUP(A63,'Calc Form 2 Freq and Perc'!$A$3:$AK$86,11,FALSE)</f>
        <v>0</v>
      </c>
      <c r="G63" s="94">
        <f>VLOOKUP(A63,'Calc Form 2 Freq and Perc'!$A$3:$AK$86, 14,FALSE)</f>
        <v>0</v>
      </c>
      <c r="H63" s="94">
        <f>VLOOKUP(A63,'Calc Form 2 Freq and Perc'!$A$3:$AK$86,17,FALSE)</f>
        <v>0</v>
      </c>
      <c r="I63" s="94">
        <f>VLOOKUP(A63,'Calc Form 2 Freq and Perc'!$A$3:$AK$86,20,FALSE)</f>
        <v>0</v>
      </c>
      <c r="J63" s="94">
        <f>VLOOKUP(A63,'Calc Form 2 Freq and Perc'!$A$3:$AK$86,23,FALSE)</f>
        <v>0</v>
      </c>
      <c r="K63" s="423" t="str">
        <f>IFERROR((SUMPRODUCT(D63:J63,$D$10:$J$10))/(SUM(D63:J63)), " ")</f>
        <v xml:space="preserve"> </v>
      </c>
    </row>
    <row r="64" spans="1:11" ht="30.75" customHeight="1" thickBot="1" x14ac:dyDescent="0.4">
      <c r="A64" s="474"/>
      <c r="B64" s="422"/>
      <c r="C64" s="156" t="s">
        <v>255</v>
      </c>
      <c r="D64" s="157" t="str">
        <f>IFERROR(VLOOKUP(A63,'Calc Form 2 Freq and Perc'!$A$3:$AK$86,36,FALSE)," ")</f>
        <v xml:space="preserve"> </v>
      </c>
      <c r="E64" s="157" t="str">
        <f>IFERROR(VLOOKUP(A63,'Calc Form 2 Freq and Perc'!$A$3:$AK$86,6,FALSE)," ")</f>
        <v xml:space="preserve"> </v>
      </c>
      <c r="F64" s="158" t="str">
        <f>IFERROR(VLOOKUP(A63,'Calc Form 2 Freq and Perc'!$A$3:$AK$86,12,FALSE)," ")</f>
        <v xml:space="preserve"> </v>
      </c>
      <c r="G64" s="158" t="str">
        <f>IFERROR(VLOOKUP(A63,'Calc Form 2 Freq and Perc'!$A$3:$AK$86, 15,FALSE), " ")</f>
        <v xml:space="preserve"> </v>
      </c>
      <c r="H64" s="158" t="str">
        <f>IFERROR(VLOOKUP(A63,'Calc Form 2 Freq and Perc'!$A$3:$AK$86,18,FALSE)," ")</f>
        <v xml:space="preserve"> </v>
      </c>
      <c r="I64" s="158" t="str">
        <f>IFERROR(VLOOKUP(A63,'Calc Form 2 Freq and Perc'!$A$3:$AK$86,21,FALSE)," ")</f>
        <v xml:space="preserve"> </v>
      </c>
      <c r="J64" s="158" t="str">
        <f>IFERROR(VLOOKUP(A63,'Calc Form 2 Freq and Perc'!$A$3:$AK$86,24,FALSE), " ")</f>
        <v xml:space="preserve"> </v>
      </c>
      <c r="K64" s="424"/>
    </row>
    <row r="65" spans="1:11" s="80" customFormat="1" ht="24.65" customHeight="1" x14ac:dyDescent="0.35">
      <c r="A65" s="473">
        <v>2.11</v>
      </c>
      <c r="B65" s="421" t="s">
        <v>30</v>
      </c>
      <c r="C65" s="146" t="s">
        <v>128</v>
      </c>
      <c r="D65" s="94">
        <f>(VLOOKUP(Report!A65:A66,'Calc Form 2 Freq and Perc'!$A$3:$AK$86,35,FALSE)+((VLOOKUP(A65:A66,'Calc Form 2 Freq and Perc'!$A$3:$AK$86,9,FALSE))-E65))</f>
        <v>0</v>
      </c>
      <c r="E65" s="121">
        <f>VLOOKUP(A65,'Calc Form 2 Freq and Perc'!$A$3:$AK$86,5,FALSE)</f>
        <v>0</v>
      </c>
      <c r="F65" s="94">
        <f>VLOOKUP(A65,'Calc Form 2 Freq and Perc'!$A$3:$AK$86,11,FALSE)</f>
        <v>0</v>
      </c>
      <c r="G65" s="94">
        <f>VLOOKUP(A65,'Calc Form 2 Freq and Perc'!$A$3:$AK$86, 14,FALSE)</f>
        <v>0</v>
      </c>
      <c r="H65" s="94">
        <f>VLOOKUP(A65,'Calc Form 2 Freq and Perc'!$A$3:$AK$86,17,FALSE)</f>
        <v>0</v>
      </c>
      <c r="I65" s="94">
        <f>VLOOKUP(A65,'Calc Form 2 Freq and Perc'!$A$3:$AK$86,20,FALSE)</f>
        <v>0</v>
      </c>
      <c r="J65" s="94">
        <f>VLOOKUP(A65,'Calc Form 2 Freq and Perc'!$A$3:$AK$86,23,FALSE)</f>
        <v>0</v>
      </c>
      <c r="K65" s="423" t="str">
        <f>IFERROR((SUMPRODUCT(D65:J65,$D$10:$J$10))/(SUM(D65:J65)), " ")</f>
        <v xml:space="preserve"> </v>
      </c>
    </row>
    <row r="66" spans="1:11" ht="37" customHeight="1" thickBot="1" x14ac:dyDescent="0.4">
      <c r="A66" s="474"/>
      <c r="B66" s="422"/>
      <c r="C66" s="156" t="s">
        <v>255</v>
      </c>
      <c r="D66" s="157" t="str">
        <f>IFERROR(VLOOKUP(A65,'Calc Form 2 Freq and Perc'!$A$3:$AK$86,36,FALSE)," ")</f>
        <v xml:space="preserve"> </v>
      </c>
      <c r="E66" s="157" t="str">
        <f>IFERROR(VLOOKUP(A65,'Calc Form 2 Freq and Perc'!$A$3:$AK$86,6,FALSE)," ")</f>
        <v xml:space="preserve"> </v>
      </c>
      <c r="F66" s="158" t="str">
        <f>IFERROR(VLOOKUP(A65,'Calc Form 2 Freq and Perc'!$A$3:$AK$86,12,FALSE)," ")</f>
        <v xml:space="preserve"> </v>
      </c>
      <c r="G66" s="158" t="str">
        <f>IFERROR(VLOOKUP(A65,'Calc Form 2 Freq and Perc'!$A$3:$AK$86, 15,FALSE), " ")</f>
        <v xml:space="preserve"> </v>
      </c>
      <c r="H66" s="158" t="str">
        <f>IFERROR(VLOOKUP(A65,'Calc Form 2 Freq and Perc'!$A$3:$AK$86,18,FALSE)," ")</f>
        <v xml:space="preserve"> </v>
      </c>
      <c r="I66" s="158" t="str">
        <f>IFERROR(VLOOKUP(A65,'Calc Form 2 Freq and Perc'!$A$3:$AK$86,21,FALSE)," ")</f>
        <v xml:space="preserve"> </v>
      </c>
      <c r="J66" s="158" t="str">
        <f>IFERROR(VLOOKUP(A65,'Calc Form 2 Freq and Perc'!$A$3:$AK$86,24,FALSE), " ")</f>
        <v xml:space="preserve"> </v>
      </c>
      <c r="K66" s="424"/>
    </row>
    <row r="67" spans="1:11" s="76" customFormat="1" ht="14.15" customHeight="1" thickBot="1" x14ac:dyDescent="0.4">
      <c r="A67" s="255"/>
      <c r="B67" s="63"/>
      <c r="C67" s="253"/>
      <c r="D67" s="177"/>
      <c r="E67" s="177"/>
      <c r="F67" s="177"/>
      <c r="G67" s="177"/>
      <c r="H67" s="177"/>
      <c r="I67" s="177"/>
      <c r="J67" s="177"/>
      <c r="K67" s="254"/>
    </row>
    <row r="68" spans="1:11" s="80" customFormat="1" ht="15" thickBot="1" x14ac:dyDescent="0.4">
      <c r="A68" s="204" t="s">
        <v>31</v>
      </c>
      <c r="B68" s="205"/>
      <c r="C68" s="238"/>
      <c r="D68" s="239"/>
      <c r="E68" s="239"/>
      <c r="F68" s="239"/>
      <c r="G68" s="239"/>
      <c r="H68" s="239"/>
      <c r="I68" s="239"/>
      <c r="J68" s="239"/>
      <c r="K68" s="203"/>
    </row>
    <row r="69" spans="1:11" s="80" customFormat="1" ht="25" customHeight="1" x14ac:dyDescent="0.35">
      <c r="A69" s="473">
        <v>2.12</v>
      </c>
      <c r="B69" s="421" t="s">
        <v>32</v>
      </c>
      <c r="C69" s="146" t="s">
        <v>128</v>
      </c>
      <c r="D69" s="94">
        <f>(VLOOKUP(Report!A69:A70,'Calc Form 2 Freq and Perc'!$A$3:$AK$86,35,FALSE)+((VLOOKUP(A69:A70,'Calc Form 2 Freq and Perc'!$A$3:$AK$86,9,FALSE))-E69))</f>
        <v>0</v>
      </c>
      <c r="E69" s="121">
        <f>VLOOKUP(A69,'Calc Form 2 Freq and Perc'!$A$3:$AK$86,5,FALSE)</f>
        <v>0</v>
      </c>
      <c r="F69" s="94">
        <f>VLOOKUP(A69,'Calc Form 2 Freq and Perc'!$A$3:$AK$86,11,FALSE)</f>
        <v>0</v>
      </c>
      <c r="G69" s="94">
        <f>VLOOKUP(A69,'Calc Form 2 Freq and Perc'!$A$3:$AK$86, 14,FALSE)</f>
        <v>0</v>
      </c>
      <c r="H69" s="94">
        <f>VLOOKUP(A69,'Calc Form 2 Freq and Perc'!$A$3:$AK$86,17,FALSE)</f>
        <v>0</v>
      </c>
      <c r="I69" s="94">
        <f>VLOOKUP(A69,'Calc Form 2 Freq and Perc'!$A$3:$AK$86,20,FALSE)</f>
        <v>0</v>
      </c>
      <c r="J69" s="94">
        <f>VLOOKUP(A69,'Calc Form 2 Freq and Perc'!$A$3:$AK$86,23,FALSE)</f>
        <v>0</v>
      </c>
      <c r="K69" s="423" t="str">
        <f>IFERROR((SUMPRODUCT(D69:J69,$D$10:$J$10))/(SUM(D69:J69)), " ")</f>
        <v xml:space="preserve"> </v>
      </c>
    </row>
    <row r="70" spans="1:11" s="80" customFormat="1" ht="23.25" customHeight="1" thickBot="1" x14ac:dyDescent="0.4">
      <c r="A70" s="474"/>
      <c r="B70" s="422"/>
      <c r="C70" s="153" t="s">
        <v>255</v>
      </c>
      <c r="D70" s="154" t="str">
        <f>IFERROR(VLOOKUP(A69,'Calc Form 2 Freq and Perc'!$A$3:$AK$86,36,FALSE)," ")</f>
        <v xml:space="preserve"> </v>
      </c>
      <c r="E70" s="154" t="str">
        <f>IFERROR(VLOOKUP(A69,'Calc Form 2 Freq and Perc'!$A$3:$AK$86,6,FALSE)," ")</f>
        <v xml:space="preserve"> </v>
      </c>
      <c r="F70" s="155" t="str">
        <f>IFERROR(VLOOKUP(A69,'Calc Form 2 Freq and Perc'!$A$3:$AK$86,12,FALSE)," ")</f>
        <v xml:space="preserve"> </v>
      </c>
      <c r="G70" s="155" t="str">
        <f>IFERROR(VLOOKUP(A69,'Calc Form 2 Freq and Perc'!$A$3:$AK$86, 15,FALSE), " ")</f>
        <v xml:space="preserve"> </v>
      </c>
      <c r="H70" s="155" t="str">
        <f>IFERROR(VLOOKUP(A69,'Calc Form 2 Freq and Perc'!$A$3:$AK$86,18,FALSE)," ")</f>
        <v xml:space="preserve"> </v>
      </c>
      <c r="I70" s="155" t="str">
        <f>IFERROR(VLOOKUP(A69,'Calc Form 2 Freq and Perc'!$A$3:$AK$86,21,FALSE)," ")</f>
        <v xml:space="preserve"> </v>
      </c>
      <c r="J70" s="155" t="str">
        <f>IFERROR(VLOOKUP(A69,'Calc Form 2 Freq and Perc'!$A$3:$AK$86,24,FALSE), " ")</f>
        <v xml:space="preserve"> </v>
      </c>
      <c r="K70" s="424"/>
    </row>
    <row r="71" spans="1:11" ht="22" customHeight="1" x14ac:dyDescent="0.35">
      <c r="A71" s="477">
        <v>2.13</v>
      </c>
      <c r="B71" s="421" t="s">
        <v>33</v>
      </c>
      <c r="C71" s="146" t="s">
        <v>128</v>
      </c>
      <c r="D71" s="94">
        <f>(VLOOKUP(Report!A71:A72,'Calc Form 2 Freq and Perc'!$A$3:$AK$86,35,FALSE)+((VLOOKUP(A71:A72,'Calc Form 2 Freq and Perc'!$A$3:$AK$86,9,FALSE))-E71))</f>
        <v>0</v>
      </c>
      <c r="E71" s="121">
        <f>VLOOKUP(A71,'Calc Form 2 Freq and Perc'!$A$3:$AK$86,5,FALSE)</f>
        <v>0</v>
      </c>
      <c r="F71" s="94">
        <f>VLOOKUP(A71,'Calc Form 2 Freq and Perc'!$A$3:$AK$86,11,FALSE)</f>
        <v>0</v>
      </c>
      <c r="G71" s="94">
        <f>VLOOKUP(A71,'Calc Form 2 Freq and Perc'!$A$3:$AK$86, 14,FALSE)</f>
        <v>0</v>
      </c>
      <c r="H71" s="94">
        <f>VLOOKUP(A71,'Calc Form 2 Freq and Perc'!$A$3:$AK$86,17,FALSE)</f>
        <v>0</v>
      </c>
      <c r="I71" s="94">
        <f>VLOOKUP(A71,'Calc Form 2 Freq and Perc'!$A$3:$AK$86,20,FALSE)</f>
        <v>0</v>
      </c>
      <c r="J71" s="94">
        <f>VLOOKUP(A71,'Calc Form 2 Freq and Perc'!$A$3:$AK$86,23,FALSE)</f>
        <v>0</v>
      </c>
      <c r="K71" s="423" t="str">
        <f>IFERROR((SUMPRODUCT(D71:J71,$D$10:$J$10))/(SUM(D71:J71)), " ")</f>
        <v xml:space="preserve"> </v>
      </c>
    </row>
    <row r="72" spans="1:11" s="80" customFormat="1" ht="26.25" customHeight="1" thickBot="1" x14ac:dyDescent="0.4">
      <c r="A72" s="478"/>
      <c r="B72" s="422"/>
      <c r="C72" s="153" t="s">
        <v>255</v>
      </c>
      <c r="D72" s="154" t="str">
        <f>IFERROR(VLOOKUP(A71,'Calc Form 2 Freq and Perc'!$A$3:$AK$86,36,FALSE)," ")</f>
        <v xml:space="preserve"> </v>
      </c>
      <c r="E72" s="154" t="str">
        <f>IFERROR(VLOOKUP(A71,'Calc Form 2 Freq and Perc'!$A$3:$AK$86,6,FALSE)," ")</f>
        <v xml:space="preserve"> </v>
      </c>
      <c r="F72" s="155" t="str">
        <f>IFERROR(VLOOKUP(A71,'Calc Form 2 Freq and Perc'!$A$3:$AK$86,12,FALSE)," ")</f>
        <v xml:space="preserve"> </v>
      </c>
      <c r="G72" s="155" t="str">
        <f>IFERROR(VLOOKUP(A71,'Calc Form 2 Freq and Perc'!$A$3:$AK$86, 15,FALSE), " ")</f>
        <v xml:space="preserve"> </v>
      </c>
      <c r="H72" s="155" t="str">
        <f>IFERROR(VLOOKUP(A71,'Calc Form 2 Freq and Perc'!$A$3:$AK$86,18,FALSE)," ")</f>
        <v xml:space="preserve"> </v>
      </c>
      <c r="I72" s="155" t="str">
        <f>IFERROR(VLOOKUP(A71,'Calc Form 2 Freq and Perc'!$A$3:$AK$86,21,FALSE)," ")</f>
        <v xml:space="preserve"> </v>
      </c>
      <c r="J72" s="155" t="str">
        <f>IFERROR(VLOOKUP(A71,'Calc Form 2 Freq and Perc'!$A$3:$AK$86,24,FALSE), " ")</f>
        <v xml:space="preserve"> </v>
      </c>
      <c r="K72" s="424"/>
    </row>
    <row r="73" spans="1:11" ht="25" customHeight="1" x14ac:dyDescent="0.35">
      <c r="A73" s="479" t="s">
        <v>34</v>
      </c>
      <c r="B73" s="480"/>
      <c r="C73" s="227"/>
      <c r="D73" s="128" t="s">
        <v>141</v>
      </c>
      <c r="E73" s="61" t="s">
        <v>142</v>
      </c>
      <c r="F73" s="60" t="s">
        <v>143</v>
      </c>
      <c r="G73" s="60" t="s">
        <v>144</v>
      </c>
      <c r="H73" s="60" t="s">
        <v>145</v>
      </c>
      <c r="I73" s="115" t="s">
        <v>146</v>
      </c>
      <c r="J73" s="168" t="s">
        <v>147</v>
      </c>
      <c r="K73" s="445" t="s">
        <v>254</v>
      </c>
    </row>
    <row r="74" spans="1:11" ht="14.15" customHeight="1" thickBot="1" x14ac:dyDescent="0.4">
      <c r="A74" s="481"/>
      <c r="B74" s="482"/>
      <c r="C74" s="229"/>
      <c r="D74" s="169">
        <v>0</v>
      </c>
      <c r="E74" s="123">
        <v>0</v>
      </c>
      <c r="F74" s="62">
        <v>2</v>
      </c>
      <c r="G74" s="62">
        <v>4</v>
      </c>
      <c r="H74" s="62">
        <v>6</v>
      </c>
      <c r="I74" s="62">
        <v>8</v>
      </c>
      <c r="J74" s="169">
        <v>10</v>
      </c>
      <c r="K74" s="446"/>
    </row>
    <row r="75" spans="1:11" ht="3.65" customHeight="1" thickBot="1" x14ac:dyDescent="0.4">
      <c r="A75" s="447">
        <v>2.14</v>
      </c>
      <c r="B75" s="483" t="s">
        <v>263</v>
      </c>
      <c r="C75" s="230"/>
      <c r="D75" s="231"/>
      <c r="E75" s="232"/>
      <c r="F75" s="232"/>
      <c r="G75" s="232"/>
      <c r="H75" s="232"/>
      <c r="I75" s="232"/>
      <c r="J75" s="233"/>
      <c r="K75" s="193"/>
    </row>
    <row r="76" spans="1:11" ht="66.650000000000006" customHeight="1" x14ac:dyDescent="0.35">
      <c r="A76" s="448"/>
      <c r="B76" s="484"/>
      <c r="C76" s="234" t="s">
        <v>128</v>
      </c>
      <c r="D76" s="94">
        <f>(VLOOKUP(A75,'Calc Form 2 Freq and Perc'!$A$3:$AK$86,35,FALSE)+((VLOOKUP(A75,'Calc Form 2 Freq and Perc'!$A$3:$AK$86,9,FALSE))-E76))</f>
        <v>0</v>
      </c>
      <c r="E76" s="235">
        <f>VLOOKUP(A75,'Calc Form 2 Freq and Perc'!$A$3:$AK$86,5,FALSE)</f>
        <v>0</v>
      </c>
      <c r="F76" s="235">
        <f>VLOOKUP(A75,'Calc Form 2 Freq and Perc'!$A$3:$AK$86,14,FALSE)</f>
        <v>0</v>
      </c>
      <c r="G76" s="235">
        <f>VLOOKUP(A75,'Calc Form 2 Freq and Perc'!$A$3:$AK$86, 20,FALSE)</f>
        <v>0</v>
      </c>
      <c r="H76" s="235">
        <f>VLOOKUP(A75,'Calc Form 2 Freq and Perc'!$A$3:$AK$86,26,FALSE)</f>
        <v>0</v>
      </c>
      <c r="I76" s="235">
        <f>VLOOKUP(A75,'Calc Form 2 Freq and Perc'!$A$3:$AK$86,29,FALSE)</f>
        <v>0</v>
      </c>
      <c r="J76" s="235">
        <f>VLOOKUP(A75,'Calc Form 2 Freq and Perc'!$A$3:$AK$86,32,FALSE)</f>
        <v>0</v>
      </c>
      <c r="K76" s="453" t="str">
        <f>IFERROR((SUMPRODUCT(D76:J76,$D$253:$J$253)/(SUM(D76:J76))), " ")</f>
        <v xml:space="preserve"> </v>
      </c>
    </row>
    <row r="77" spans="1:11" ht="115.5" customHeight="1" thickBot="1" x14ac:dyDescent="0.4">
      <c r="A77" s="449"/>
      <c r="B77" s="485"/>
      <c r="C77" s="147" t="s">
        <v>255</v>
      </c>
      <c r="D77" s="159" t="str">
        <f>IFERROR(VLOOKUP(A75,'Calc Form 2 Freq and Perc'!$A$3:$AK$86,36,FALSE)," ")</f>
        <v xml:space="preserve"> </v>
      </c>
      <c r="E77" s="159" t="str">
        <f>IFERROR(VLOOKUP(A75,'Calc Form 2 Freq and Perc'!$A$3:$AK$86,6,FALSE), " ")</f>
        <v xml:space="preserve"> </v>
      </c>
      <c r="F77" s="160" t="str">
        <f>IFERROR(VLOOKUP(A75,'Calc Form 2 Freq and Perc'!$A$3:$AK$86,15,FALSE), " ")</f>
        <v xml:space="preserve"> </v>
      </c>
      <c r="G77" s="178" t="str">
        <f>IFERROR(VLOOKUP(A75,'Calc Form 2 Freq and Perc'!$A$3:$AK$86, 21,FALSE), " ")</f>
        <v xml:space="preserve"> </v>
      </c>
      <c r="H77" s="178" t="str">
        <f>IFERROR(VLOOKUP(A75,'Calc Form 2 Freq and Perc'!$A$3:$AK$86,27,FALSE), " ")</f>
        <v xml:space="preserve"> </v>
      </c>
      <c r="I77" s="178" t="str">
        <f>IFERROR(VLOOKUP(A75,'Calc Form 2 Freq and Perc'!$A$3:$AK$86,30,FALSE), " ")</f>
        <v xml:space="preserve"> </v>
      </c>
      <c r="J77" s="178" t="str">
        <f>IFERROR(VLOOKUP(A75,'Calc Form 2 Freq and Perc'!$A$3:$AK$86,33,FALSE), " ")</f>
        <v xml:space="preserve"> </v>
      </c>
      <c r="K77" s="453"/>
    </row>
    <row r="78" spans="1:11" s="76" customFormat="1" ht="26.5" customHeight="1" x14ac:dyDescent="0.35">
      <c r="A78" s="255"/>
      <c r="B78" s="63"/>
      <c r="C78" s="88"/>
      <c r="D78" s="177"/>
      <c r="E78" s="177"/>
      <c r="F78" s="177"/>
      <c r="G78" s="462" t="s">
        <v>280</v>
      </c>
      <c r="H78" s="463"/>
      <c r="I78" s="463"/>
      <c r="J78" s="463"/>
      <c r="K78" s="464"/>
    </row>
    <row r="79" spans="1:11" ht="24" customHeight="1" x14ac:dyDescent="0.35">
      <c r="A79" s="257"/>
      <c r="B79" s="136"/>
      <c r="C79" s="84"/>
      <c r="D79" s="78"/>
      <c r="E79" s="78"/>
      <c r="F79" s="176"/>
      <c r="G79" s="465" t="s">
        <v>258</v>
      </c>
      <c r="H79" s="466"/>
      <c r="I79" s="466"/>
      <c r="J79" s="466"/>
      <c r="K79" s="179">
        <f>SUM(K44:K77)</f>
        <v>0</v>
      </c>
    </row>
    <row r="80" spans="1:11" ht="24" customHeight="1" thickBot="1" x14ac:dyDescent="0.4">
      <c r="A80" s="257"/>
      <c r="B80" s="136"/>
      <c r="C80" s="84"/>
      <c r="D80" s="78"/>
      <c r="E80" s="78"/>
      <c r="F80" s="78"/>
      <c r="G80" s="467" t="s">
        <v>271</v>
      </c>
      <c r="H80" s="468"/>
      <c r="I80" s="468"/>
      <c r="J80" s="468"/>
      <c r="K80" s="211">
        <f>(K79/75)</f>
        <v>0</v>
      </c>
    </row>
    <row r="81" spans="1:12" ht="24" customHeight="1" thickBot="1" x14ac:dyDescent="0.4">
      <c r="A81" s="257"/>
      <c r="B81" s="136"/>
      <c r="C81" s="84"/>
      <c r="D81" s="78"/>
      <c r="E81" s="78"/>
      <c r="F81" s="78"/>
      <c r="G81" s="180"/>
      <c r="H81" s="180"/>
      <c r="I81" s="180"/>
      <c r="J81" s="180"/>
      <c r="K81" s="181"/>
      <c r="L81" s="81"/>
    </row>
    <row r="82" spans="1:12" ht="27" customHeight="1" x14ac:dyDescent="0.35">
      <c r="A82" s="413" t="s">
        <v>35</v>
      </c>
      <c r="B82" s="414"/>
      <c r="C82" s="236"/>
      <c r="D82" s="125" t="s">
        <v>141</v>
      </c>
      <c r="E82" s="120" t="s">
        <v>142</v>
      </c>
      <c r="F82" s="58" t="s">
        <v>148</v>
      </c>
      <c r="G82" s="58" t="s">
        <v>137</v>
      </c>
      <c r="H82" s="58" t="s">
        <v>138</v>
      </c>
      <c r="I82" s="58" t="s">
        <v>139</v>
      </c>
      <c r="J82" s="58" t="s">
        <v>140</v>
      </c>
      <c r="K82" s="417" t="s">
        <v>253</v>
      </c>
    </row>
    <row r="83" spans="1:12" ht="15.65" customHeight="1" thickBot="1" x14ac:dyDescent="0.4">
      <c r="A83" s="415"/>
      <c r="B83" s="416"/>
      <c r="C83" s="237"/>
      <c r="D83" s="195">
        <v>0</v>
      </c>
      <c r="E83" s="196">
        <v>0</v>
      </c>
      <c r="F83" s="197">
        <v>1</v>
      </c>
      <c r="G83" s="197">
        <v>2</v>
      </c>
      <c r="H83" s="197">
        <v>3</v>
      </c>
      <c r="I83" s="197">
        <v>4</v>
      </c>
      <c r="J83" s="197">
        <v>5</v>
      </c>
      <c r="K83" s="418"/>
    </row>
    <row r="84" spans="1:12" ht="18" customHeight="1" thickBot="1" x14ac:dyDescent="0.4">
      <c r="A84" s="207" t="s">
        <v>36</v>
      </c>
      <c r="B84" s="208"/>
      <c r="C84" s="217"/>
      <c r="D84" s="166"/>
      <c r="E84" s="166"/>
      <c r="F84" s="166"/>
      <c r="G84" s="166"/>
      <c r="H84" s="166"/>
      <c r="I84" s="166"/>
      <c r="J84" s="166"/>
      <c r="K84" s="188"/>
    </row>
    <row r="85" spans="1:12" ht="25" customHeight="1" x14ac:dyDescent="0.35">
      <c r="A85" s="486">
        <v>3.1</v>
      </c>
      <c r="B85" s="421" t="s">
        <v>37</v>
      </c>
      <c r="C85" s="146" t="s">
        <v>128</v>
      </c>
      <c r="D85" s="94">
        <f>(VLOOKUP(Report!A85:A86,'Calc Form 2 Freq and Perc'!$A$3:$AK$86,35,FALSE)+((VLOOKUP(A85:A86,'Calc Form 2 Freq and Perc'!$A$3:$AK$86,9,FALSE))-E85))</f>
        <v>0</v>
      </c>
      <c r="E85" s="121">
        <f>VLOOKUP(A85,'Calc Form 2 Freq and Perc'!$A$3:$AK$86,5,FALSE)</f>
        <v>0</v>
      </c>
      <c r="F85" s="94">
        <f>VLOOKUP(A85,'Calc Form 2 Freq and Perc'!$A$3:$AK$86,11,FALSE)</f>
        <v>0</v>
      </c>
      <c r="G85" s="94">
        <f>VLOOKUP(A85,'Calc Form 2 Freq and Perc'!$A$3:$AK$86, 14,FALSE)</f>
        <v>0</v>
      </c>
      <c r="H85" s="94">
        <f>VLOOKUP(A85,'Calc Form 2 Freq and Perc'!$A$3:$AK$86,17,FALSE)</f>
        <v>0</v>
      </c>
      <c r="I85" s="94">
        <f>VLOOKUP(A85,'Calc Form 2 Freq and Perc'!$A$3:$AK$86,20,FALSE)</f>
        <v>0</v>
      </c>
      <c r="J85" s="94">
        <f>VLOOKUP(A85,'Calc Form 2 Freq and Perc'!$A$3:$AK$86,23,FALSE)</f>
        <v>0</v>
      </c>
      <c r="K85" s="423" t="str">
        <f>IFERROR((SUMPRODUCT(D85:J85,$D$10:$J$10))/(SUM(D85:J85)), " ")</f>
        <v xml:space="preserve"> </v>
      </c>
    </row>
    <row r="86" spans="1:12" ht="41.25" customHeight="1" thickBot="1" x14ac:dyDescent="0.4">
      <c r="A86" s="487"/>
      <c r="B86" s="422"/>
      <c r="C86" s="156" t="s">
        <v>255</v>
      </c>
      <c r="D86" s="157" t="str">
        <f>IFERROR(VLOOKUP(A85,'Calc Form 2 Freq and Perc'!$A$3:$AK$86,36,FALSE)," ")</f>
        <v xml:space="preserve"> </v>
      </c>
      <c r="E86" s="157" t="str">
        <f>IFERROR(VLOOKUP(A85,'Calc Form 2 Freq and Perc'!$A$3:$AK$86,6,FALSE)," ")</f>
        <v xml:space="preserve"> </v>
      </c>
      <c r="F86" s="158" t="str">
        <f>IFERROR(VLOOKUP(A85,'Calc Form 2 Freq and Perc'!$A$3:$AK$86,12,FALSE)," ")</f>
        <v xml:space="preserve"> </v>
      </c>
      <c r="G86" s="158" t="str">
        <f>IFERROR(VLOOKUP(A85,'Calc Form 2 Freq and Perc'!$A$3:$AK$86, 15,FALSE), " ")</f>
        <v xml:space="preserve"> </v>
      </c>
      <c r="H86" s="158" t="str">
        <f>IFERROR(VLOOKUP(A85,'Calc Form 2 Freq and Perc'!$A$3:$AK$86,18,FALSE)," ")</f>
        <v xml:space="preserve"> </v>
      </c>
      <c r="I86" s="158" t="str">
        <f>IFERROR(VLOOKUP(A85,'Calc Form 2 Freq and Perc'!$A$3:$AK$86,21,FALSE)," ")</f>
        <v xml:space="preserve"> </v>
      </c>
      <c r="J86" s="158" t="str">
        <f>IFERROR(VLOOKUP(A85,'Calc Form 2 Freq and Perc'!$A$3:$AK$86,24,FALSE), " ")</f>
        <v xml:space="preserve"> </v>
      </c>
      <c r="K86" s="424"/>
    </row>
    <row r="87" spans="1:12" ht="23.5" customHeight="1" x14ac:dyDescent="0.35">
      <c r="A87" s="486">
        <v>3.2</v>
      </c>
      <c r="B87" s="421" t="s">
        <v>38</v>
      </c>
      <c r="C87" s="146" t="s">
        <v>128</v>
      </c>
      <c r="D87" s="94">
        <f>(VLOOKUP(Report!A87:A88,'Calc Form 2 Freq and Perc'!$A$3:$AK$86,35,FALSE)+((VLOOKUP(A87:A88,'Calc Form 2 Freq and Perc'!$A$3:$AK$86,9,FALSE))-E87))</f>
        <v>0</v>
      </c>
      <c r="E87" s="121">
        <f>VLOOKUP(A87,'Calc Form 2 Freq and Perc'!$A$3:$AK$86,5,FALSE)</f>
        <v>0</v>
      </c>
      <c r="F87" s="94">
        <f>VLOOKUP(A87,'Calc Form 2 Freq and Perc'!$A$3:$AK$86,11,FALSE)</f>
        <v>0</v>
      </c>
      <c r="G87" s="94">
        <f>VLOOKUP(A87,'Calc Form 2 Freq and Perc'!$A$3:$AK$86, 14,FALSE)</f>
        <v>0</v>
      </c>
      <c r="H87" s="94">
        <f>VLOOKUP(A87,'Calc Form 2 Freq and Perc'!$A$3:$AK$86,17,FALSE)</f>
        <v>0</v>
      </c>
      <c r="I87" s="94">
        <f>VLOOKUP(A87,'Calc Form 2 Freq and Perc'!$A$3:$AK$86,20,FALSE)</f>
        <v>0</v>
      </c>
      <c r="J87" s="94">
        <f>VLOOKUP(A87,'Calc Form 2 Freq and Perc'!$A$3:$AK$86,23,FALSE)</f>
        <v>0</v>
      </c>
      <c r="K87" s="423" t="str">
        <f>IFERROR((SUMPRODUCT(D87:J87,$D$10:$J$10))/(SUM(D87:J87)), " ")</f>
        <v xml:space="preserve"> </v>
      </c>
    </row>
    <row r="88" spans="1:12" ht="27.75" customHeight="1" thickBot="1" x14ac:dyDescent="0.4">
      <c r="A88" s="487"/>
      <c r="B88" s="422"/>
      <c r="C88" s="156" t="s">
        <v>255</v>
      </c>
      <c r="D88" s="157" t="str">
        <f>IFERROR(VLOOKUP(A87,'Calc Form 2 Freq and Perc'!$A$3:$AK$86,36,FALSE)," ")</f>
        <v xml:space="preserve"> </v>
      </c>
      <c r="E88" s="157" t="str">
        <f>IFERROR(VLOOKUP(A87,'Calc Form 2 Freq and Perc'!$A$3:$AK$86,6,FALSE)," ")</f>
        <v xml:space="preserve"> </v>
      </c>
      <c r="F88" s="158" t="str">
        <f>IFERROR(VLOOKUP(A87,'Calc Form 2 Freq and Perc'!$A$3:$AK$86,12,FALSE)," ")</f>
        <v xml:space="preserve"> </v>
      </c>
      <c r="G88" s="158" t="str">
        <f>IFERROR(VLOOKUP(A87,'Calc Form 2 Freq and Perc'!$A$3:$AK$86, 15,FALSE), " ")</f>
        <v xml:space="preserve"> </v>
      </c>
      <c r="H88" s="158" t="str">
        <f>IFERROR(VLOOKUP(A87,'Calc Form 2 Freq and Perc'!$A$3:$AK$86,18,FALSE)," ")</f>
        <v xml:space="preserve"> </v>
      </c>
      <c r="I88" s="158" t="str">
        <f>IFERROR(VLOOKUP(A87,'Calc Form 2 Freq and Perc'!$A$3:$AK$86,21,FALSE)," ")</f>
        <v xml:space="preserve"> </v>
      </c>
      <c r="J88" s="158" t="str">
        <f>IFERROR(VLOOKUP(A87,'Calc Form 2 Freq and Perc'!$A$3:$AK$86,24,FALSE), " ")</f>
        <v xml:space="preserve"> </v>
      </c>
      <c r="K88" s="424"/>
    </row>
    <row r="89" spans="1:12" ht="18" customHeight="1" thickBot="1" x14ac:dyDescent="0.4">
      <c r="A89" s="209" t="s">
        <v>39</v>
      </c>
      <c r="B89" s="139"/>
      <c r="C89" s="217"/>
      <c r="D89" s="166"/>
      <c r="E89" s="166"/>
      <c r="F89" s="166"/>
      <c r="G89" s="166"/>
      <c r="H89" s="166"/>
      <c r="I89" s="166"/>
      <c r="J89" s="166"/>
      <c r="K89" s="189"/>
    </row>
    <row r="90" spans="1:12" ht="31" customHeight="1" x14ac:dyDescent="0.35">
      <c r="A90" s="486">
        <v>3.3</v>
      </c>
      <c r="B90" s="421" t="s">
        <v>40</v>
      </c>
      <c r="C90" s="146" t="s">
        <v>128</v>
      </c>
      <c r="D90" s="94">
        <f>(VLOOKUP(Report!A90:A91,'Calc Form 2 Freq and Perc'!$A$3:$AK$86,35,FALSE)+((VLOOKUP(A90:A91,'Calc Form 2 Freq and Perc'!$A$3:$AK$86,9,FALSE))-E90))</f>
        <v>0</v>
      </c>
      <c r="E90" s="121">
        <f>VLOOKUP(A90,'Calc Form 2 Freq and Perc'!$A$3:$AK$86,5,FALSE)</f>
        <v>0</v>
      </c>
      <c r="F90" s="94">
        <f>VLOOKUP(A90,'Calc Form 2 Freq and Perc'!$A$3:$AK$86,11,FALSE)</f>
        <v>0</v>
      </c>
      <c r="G90" s="94">
        <f>VLOOKUP(A90,'Calc Form 2 Freq and Perc'!$A$3:$AK$86, 14,FALSE)</f>
        <v>0</v>
      </c>
      <c r="H90" s="94">
        <f>VLOOKUP(A90,'Calc Form 2 Freq and Perc'!$A$3:$AK$86,17,FALSE)</f>
        <v>0</v>
      </c>
      <c r="I90" s="94">
        <f>VLOOKUP(A90,'Calc Form 2 Freq and Perc'!$A$3:$AK$86,20,FALSE)</f>
        <v>0</v>
      </c>
      <c r="J90" s="94">
        <f>VLOOKUP(A90,'Calc Form 2 Freq and Perc'!$A$3:$AK$86,23,FALSE)</f>
        <v>0</v>
      </c>
      <c r="K90" s="423" t="str">
        <f>IFERROR((SUMPRODUCT(D90:J90,$D$10:$J$10))/(SUM(D90:J90)), " ")</f>
        <v xml:space="preserve"> </v>
      </c>
    </row>
    <row r="91" spans="1:12" ht="31.5" customHeight="1" thickBot="1" x14ac:dyDescent="0.4">
      <c r="A91" s="487"/>
      <c r="B91" s="422"/>
      <c r="C91" s="156" t="s">
        <v>255</v>
      </c>
      <c r="D91" s="157" t="str">
        <f>IFERROR(VLOOKUP(A90,'Calc Form 2 Freq and Perc'!$A$3:$AK$86,36,FALSE)," ")</f>
        <v xml:space="preserve"> </v>
      </c>
      <c r="E91" s="157" t="str">
        <f>IFERROR(VLOOKUP(A90,'Calc Form 2 Freq and Perc'!$A$3:$AK$86,6,FALSE)," ")</f>
        <v xml:space="preserve"> </v>
      </c>
      <c r="F91" s="158" t="str">
        <f>IFERROR(VLOOKUP(A90,'Calc Form 2 Freq and Perc'!$A$3:$AK$86,12,FALSE)," ")</f>
        <v xml:space="preserve"> </v>
      </c>
      <c r="G91" s="158" t="str">
        <f>IFERROR(VLOOKUP(A90,'Calc Form 2 Freq and Perc'!$A$3:$AK$86, 15,FALSE), " ")</f>
        <v xml:space="preserve"> </v>
      </c>
      <c r="H91" s="158" t="str">
        <f>IFERROR(VLOOKUP(A90,'Calc Form 2 Freq and Perc'!$A$3:$AK$86,18,FALSE)," ")</f>
        <v xml:space="preserve"> </v>
      </c>
      <c r="I91" s="158" t="str">
        <f>IFERROR(VLOOKUP(A90,'Calc Form 2 Freq and Perc'!$A$3:$AK$86,21,FALSE)," ")</f>
        <v xml:space="preserve"> </v>
      </c>
      <c r="J91" s="158" t="str">
        <f>IFERROR(VLOOKUP(A90,'Calc Form 2 Freq and Perc'!$A$3:$AK$86,24,FALSE), " ")</f>
        <v xml:space="preserve"> </v>
      </c>
      <c r="K91" s="424"/>
    </row>
    <row r="92" spans="1:12" ht="21.65" customHeight="1" x14ac:dyDescent="0.35">
      <c r="A92" s="490">
        <v>3.4</v>
      </c>
      <c r="B92" s="441" t="s">
        <v>41</v>
      </c>
      <c r="C92" s="148" t="s">
        <v>128</v>
      </c>
      <c r="D92" s="94">
        <f>(VLOOKUP(Report!A92:A93,'Calc Form 2 Freq and Perc'!$A$3:$AK$86,35,FALSE)+((VLOOKUP(A92:A93,'Calc Form 2 Freq and Perc'!$A$3:$AK$86,9,FALSE))-E92))</f>
        <v>0</v>
      </c>
      <c r="E92" s="122">
        <f>VLOOKUP(A92,'Calc Form 2 Freq and Perc'!$A$3:$AK$86,5,FALSE)</f>
        <v>0</v>
      </c>
      <c r="F92" s="95">
        <f>VLOOKUP(A92,'Calc Form 2 Freq and Perc'!$A$3:$AK$86,11,FALSE)</f>
        <v>0</v>
      </c>
      <c r="G92" s="95">
        <f>VLOOKUP(A92,'Calc Form 2 Freq and Perc'!$A$3:$AK$86, 14,FALSE)</f>
        <v>0</v>
      </c>
      <c r="H92" s="95">
        <f>VLOOKUP(A92,'Calc Form 2 Freq and Perc'!$A$3:$AK$86,17,FALSE)</f>
        <v>0</v>
      </c>
      <c r="I92" s="95">
        <f>VLOOKUP(A92,'Calc Form 2 Freq and Perc'!$A$3:$AK$86,20,FALSE)</f>
        <v>0</v>
      </c>
      <c r="J92" s="95">
        <f>VLOOKUP(A92,'Calc Form 2 Freq and Perc'!$A$3:$AK$86,23,FALSE)</f>
        <v>0</v>
      </c>
      <c r="K92" s="442" t="str">
        <f>IFERROR((SUMPRODUCT(D92:J92,$D$10:$J$10))/(SUM(D92:J92)), " ")</f>
        <v xml:space="preserve"> </v>
      </c>
    </row>
    <row r="93" spans="1:12" ht="26.5" customHeight="1" thickBot="1" x14ac:dyDescent="0.4">
      <c r="A93" s="487"/>
      <c r="B93" s="422"/>
      <c r="C93" s="153" t="s">
        <v>255</v>
      </c>
      <c r="D93" s="154" t="str">
        <f>IFERROR(VLOOKUP(A92,'Calc Form 2 Freq and Perc'!$A$3:$AK$86,36,FALSE)," ")</f>
        <v xml:space="preserve"> </v>
      </c>
      <c r="E93" s="154" t="str">
        <f>IFERROR(VLOOKUP(A92,'Calc Form 2 Freq and Perc'!$A$3:$AK$86,6,FALSE)," ")</f>
        <v xml:space="preserve"> </v>
      </c>
      <c r="F93" s="155" t="str">
        <f>IFERROR(VLOOKUP(A92,'Calc Form 2 Freq and Perc'!$A$3:$AK$86,12,FALSE)," ")</f>
        <v xml:space="preserve"> </v>
      </c>
      <c r="G93" s="155" t="str">
        <f>IFERROR(VLOOKUP(A92,'Calc Form 2 Freq and Perc'!$A$3:$AK$86, 15,FALSE), " ")</f>
        <v xml:space="preserve"> </v>
      </c>
      <c r="H93" s="155" t="str">
        <f>IFERROR(VLOOKUP(A92,'Calc Form 2 Freq and Perc'!$A$3:$AK$86,18,FALSE)," ")</f>
        <v xml:space="preserve"> </v>
      </c>
      <c r="I93" s="155" t="str">
        <f>IFERROR(VLOOKUP(A92,'Calc Form 2 Freq and Perc'!$A$3:$AK$86,21,FALSE)," ")</f>
        <v xml:space="preserve"> </v>
      </c>
      <c r="J93" s="155" t="str">
        <f>IFERROR(VLOOKUP(A92,'Calc Form 2 Freq and Perc'!$A$3:$AK$86,24,FALSE), " ")</f>
        <v xml:space="preserve"> </v>
      </c>
      <c r="K93" s="424"/>
    </row>
    <row r="94" spans="1:12" ht="18" customHeight="1" x14ac:dyDescent="0.35">
      <c r="A94" s="486">
        <v>3.5</v>
      </c>
      <c r="B94" s="488" t="s">
        <v>42</v>
      </c>
      <c r="C94" s="146" t="s">
        <v>128</v>
      </c>
      <c r="D94" s="94">
        <f>(VLOOKUP(Report!A94:A95,'Calc Form 2 Freq and Perc'!$A$3:$AK$86,35,FALSE)+((VLOOKUP(A94:A95,'Calc Form 2 Freq and Perc'!$A$3:$AK$86,9,FALSE))-E94))</f>
        <v>0</v>
      </c>
      <c r="E94" s="121">
        <f>VLOOKUP(A94,'Calc Form 2 Freq and Perc'!$A$3:$AK$86,5,FALSE)</f>
        <v>0</v>
      </c>
      <c r="F94" s="94">
        <f>VLOOKUP(A94,'Calc Form 2 Freq and Perc'!$A$3:$AK$86,11,FALSE)</f>
        <v>0</v>
      </c>
      <c r="G94" s="94">
        <f>VLOOKUP(A94,'Calc Form 2 Freq and Perc'!$A$3:$AK$86, 14,FALSE)</f>
        <v>0</v>
      </c>
      <c r="H94" s="94">
        <f>VLOOKUP(A94,'Calc Form 2 Freq and Perc'!$A$3:$AK$86,17,FALSE)</f>
        <v>0</v>
      </c>
      <c r="I94" s="94">
        <f>VLOOKUP(A94,'Calc Form 2 Freq and Perc'!$A$3:$AK$86,20,FALSE)</f>
        <v>0</v>
      </c>
      <c r="J94" s="94">
        <f>VLOOKUP(A94,'Calc Form 2 Freq and Perc'!$A$3:$AK$86,23,FALSE)</f>
        <v>0</v>
      </c>
      <c r="K94" s="423" t="str">
        <f>IFERROR((SUMPRODUCT(D94:J94,$D$10:$J$10))/(SUM(D94:J94)), " ")</f>
        <v xml:space="preserve"> </v>
      </c>
    </row>
    <row r="95" spans="1:12" ht="19.5" customHeight="1" thickBot="1" x14ac:dyDescent="0.4">
      <c r="A95" s="487"/>
      <c r="B95" s="489"/>
      <c r="C95" s="161" t="s">
        <v>255</v>
      </c>
      <c r="D95" s="162" t="str">
        <f>IFERROR(VLOOKUP(A94,'Calc Form 2 Freq and Perc'!$A$3:$AK$86,36,FALSE)," ")</f>
        <v xml:space="preserve"> </v>
      </c>
      <c r="E95" s="162" t="str">
        <f>IFERROR(VLOOKUP(A94,'Calc Form 2 Freq and Perc'!$A$3:$AK$86,6,FALSE)," ")</f>
        <v xml:space="preserve"> </v>
      </c>
      <c r="F95" s="163" t="str">
        <f>IFERROR(VLOOKUP(A94,'Calc Form 2 Freq and Perc'!$A$3:$AK$86,12,FALSE)," ")</f>
        <v xml:space="preserve"> </v>
      </c>
      <c r="G95" s="163" t="str">
        <f>IFERROR(VLOOKUP(A94,'Calc Form 2 Freq and Perc'!$A$3:$AK$86, 15,FALSE), " ")</f>
        <v xml:space="preserve"> </v>
      </c>
      <c r="H95" s="163" t="str">
        <f>IFERROR(VLOOKUP(A94,'Calc Form 2 Freq and Perc'!$A$3:$AK$86,18,FALSE)," ")</f>
        <v xml:space="preserve"> </v>
      </c>
      <c r="I95" s="163" t="str">
        <f>IFERROR(VLOOKUP(A94,'Calc Form 2 Freq and Perc'!$A$3:$AK$86,21,FALSE)," ")</f>
        <v xml:space="preserve"> </v>
      </c>
      <c r="J95" s="163" t="str">
        <f>IFERROR(VLOOKUP(A94,'Calc Form 2 Freq and Perc'!$A$3:$AK$86,24,FALSE), " ")</f>
        <v xml:space="preserve"> </v>
      </c>
      <c r="K95" s="442"/>
    </row>
    <row r="96" spans="1:12" ht="18" customHeight="1" thickBot="1" x14ac:dyDescent="0.4">
      <c r="A96" s="210" t="s">
        <v>43</v>
      </c>
      <c r="B96" s="139"/>
      <c r="C96" s="166"/>
      <c r="D96" s="166"/>
      <c r="E96" s="166"/>
      <c r="F96" s="166"/>
      <c r="G96" s="166"/>
      <c r="H96" s="166"/>
      <c r="I96" s="166"/>
      <c r="J96" s="166"/>
      <c r="K96" s="189"/>
    </row>
    <row r="97" spans="1:11" ht="24.65" customHeight="1" x14ac:dyDescent="0.35">
      <c r="A97" s="486">
        <v>3.6</v>
      </c>
      <c r="B97" s="421" t="s">
        <v>297</v>
      </c>
      <c r="C97" s="146" t="s">
        <v>128</v>
      </c>
      <c r="D97" s="94">
        <f>(VLOOKUP(Report!A97:A98,'Calc Form 2 Freq and Perc'!$A$3:$AK$86,35,FALSE)+((VLOOKUP(A97:A98,'Calc Form 2 Freq and Perc'!$A$3:$AK$86,9,FALSE))-E97))</f>
        <v>0</v>
      </c>
      <c r="E97" s="121">
        <f>VLOOKUP(A97,'Calc Form 2 Freq and Perc'!$A$3:$AK$86,5,FALSE)</f>
        <v>0</v>
      </c>
      <c r="F97" s="94">
        <f>VLOOKUP(A97,'Calc Form 2 Freq and Perc'!$A$3:$AK$86,11,FALSE)</f>
        <v>0</v>
      </c>
      <c r="G97" s="94">
        <f>VLOOKUP(A97,'Calc Form 2 Freq and Perc'!$A$3:$AK$86, 14,FALSE)</f>
        <v>0</v>
      </c>
      <c r="H97" s="94">
        <f>VLOOKUP(A97,'Calc Form 2 Freq and Perc'!$A$3:$AK$86,17,FALSE)</f>
        <v>0</v>
      </c>
      <c r="I97" s="94">
        <f>VLOOKUP(A97,'Calc Form 2 Freq and Perc'!$A$3:$AK$86,20,FALSE)</f>
        <v>0</v>
      </c>
      <c r="J97" s="94">
        <f>VLOOKUP(A97,'Calc Form 2 Freq and Perc'!$A$3:$AK$86,23,FALSE)</f>
        <v>0</v>
      </c>
      <c r="K97" s="423" t="str">
        <f>IFERROR((SUMPRODUCT(D97:J97,$D$10:$J$10))/(SUM(D97:J97)), " ")</f>
        <v xml:space="preserve"> </v>
      </c>
    </row>
    <row r="98" spans="1:11" ht="25.5" customHeight="1" thickBot="1" x14ac:dyDescent="0.4">
      <c r="A98" s="487"/>
      <c r="B98" s="422"/>
      <c r="C98" s="156" t="s">
        <v>255</v>
      </c>
      <c r="D98" s="157" t="str">
        <f>IFERROR(VLOOKUP(A97,'Calc Form 2 Freq and Perc'!$A$3:$AK$86,36,FALSE)," ")</f>
        <v xml:space="preserve"> </v>
      </c>
      <c r="E98" s="157" t="str">
        <f>IFERROR(VLOOKUP(A97,'Calc Form 2 Freq and Perc'!$A$3:$AK$86,6,FALSE)," ")</f>
        <v xml:space="preserve"> </v>
      </c>
      <c r="F98" s="158" t="str">
        <f>IFERROR(VLOOKUP(A97,'Calc Form 2 Freq and Perc'!$A$3:$AK$86,12,FALSE)," ")</f>
        <v xml:space="preserve"> </v>
      </c>
      <c r="G98" s="158" t="str">
        <f>IFERROR(VLOOKUP(A97,'Calc Form 2 Freq and Perc'!$A$3:$AK$86, 15,FALSE), " ")</f>
        <v xml:space="preserve"> </v>
      </c>
      <c r="H98" s="158" t="str">
        <f>IFERROR(VLOOKUP(A97,'Calc Form 2 Freq and Perc'!$A$3:$AK$86,18,FALSE)," ")</f>
        <v xml:space="preserve"> </v>
      </c>
      <c r="I98" s="158" t="str">
        <f>IFERROR(VLOOKUP(A97,'Calc Form 2 Freq and Perc'!$A$3:$AK$86,21,FALSE)," ")</f>
        <v xml:space="preserve"> </v>
      </c>
      <c r="J98" s="158" t="str">
        <f>IFERROR(VLOOKUP(A97,'Calc Form 2 Freq and Perc'!$A$3:$AK$86,24,FALSE), " ")</f>
        <v xml:space="preserve"> </v>
      </c>
      <c r="K98" s="424"/>
    </row>
    <row r="99" spans="1:11" ht="23.5" customHeight="1" x14ac:dyDescent="0.35">
      <c r="A99" s="490">
        <v>3.7</v>
      </c>
      <c r="B99" s="441" t="s">
        <v>44</v>
      </c>
      <c r="C99" s="148" t="s">
        <v>128</v>
      </c>
      <c r="D99" s="94">
        <f>(VLOOKUP(Report!A99:A100,'Calc Form 2 Freq and Perc'!$A$3:$AK$86,35,FALSE)+((VLOOKUP(A99:A100,'Calc Form 2 Freq and Perc'!$A$3:$AK$86,9,FALSE))-E99))</f>
        <v>0</v>
      </c>
      <c r="E99" s="122">
        <f>VLOOKUP(A99,'Calc Form 2 Freq and Perc'!$A$3:$AK$86,5,FALSE)</f>
        <v>0</v>
      </c>
      <c r="F99" s="95">
        <f>VLOOKUP(A99,'Calc Form 2 Freq and Perc'!$A$3:$AK$86,11,FALSE)</f>
        <v>0</v>
      </c>
      <c r="G99" s="95">
        <f>VLOOKUP(A99,'Calc Form 2 Freq and Perc'!$A$3:$AK$86, 14,FALSE)</f>
        <v>0</v>
      </c>
      <c r="H99" s="95">
        <f>VLOOKUP(A99,'Calc Form 2 Freq and Perc'!$A$3:$AK$86,17,FALSE)</f>
        <v>0</v>
      </c>
      <c r="I99" s="95">
        <f>VLOOKUP(A99,'Calc Form 2 Freq and Perc'!$A$3:$AK$86,20,FALSE)</f>
        <v>0</v>
      </c>
      <c r="J99" s="95">
        <f>VLOOKUP(A99,'Calc Form 2 Freq and Perc'!$A$3:$AK$86,23,FALSE)</f>
        <v>0</v>
      </c>
      <c r="K99" s="442" t="str">
        <f>IFERROR((SUMPRODUCT(D99:J99,$D$10:$J$10))/(SUM(D99:J99)), " ")</f>
        <v xml:space="preserve"> </v>
      </c>
    </row>
    <row r="100" spans="1:11" ht="21" customHeight="1" thickBot="1" x14ac:dyDescent="0.4">
      <c r="A100" s="487"/>
      <c r="B100" s="422"/>
      <c r="C100" s="153" t="s">
        <v>255</v>
      </c>
      <c r="D100" s="154" t="str">
        <f>IFERROR(VLOOKUP(A99,'Calc Form 2 Freq and Perc'!$A$3:$AK$86,36,FALSE)," ")</f>
        <v xml:space="preserve"> </v>
      </c>
      <c r="E100" s="154" t="str">
        <f>IFERROR(VLOOKUP(A99,'Calc Form 2 Freq and Perc'!$A$3:$AK$86,6,FALSE)," ")</f>
        <v xml:space="preserve"> </v>
      </c>
      <c r="F100" s="155" t="str">
        <f>IFERROR(VLOOKUP(A99,'Calc Form 2 Freq and Perc'!$A$3:$AK$86,12,FALSE)," ")</f>
        <v xml:space="preserve"> </v>
      </c>
      <c r="G100" s="155" t="str">
        <f>IFERROR(VLOOKUP(A99,'Calc Form 2 Freq and Perc'!$A$3:$AK$86, 15,FALSE), " ")</f>
        <v xml:space="preserve"> </v>
      </c>
      <c r="H100" s="155" t="str">
        <f>IFERROR(VLOOKUP(A99,'Calc Form 2 Freq and Perc'!$A$3:$AK$86,18,FALSE)," ")</f>
        <v xml:space="preserve"> </v>
      </c>
      <c r="I100" s="155" t="str">
        <f>IFERROR(VLOOKUP(A99,'Calc Form 2 Freq and Perc'!$A$3:$AK$86,21,FALSE)," ")</f>
        <v xml:space="preserve"> </v>
      </c>
      <c r="J100" s="155" t="str">
        <f>IFERROR(VLOOKUP(A99,'Calc Form 2 Freq and Perc'!$A$3:$AK$86,24,FALSE), " ")</f>
        <v xml:space="preserve"> </v>
      </c>
      <c r="K100" s="424"/>
    </row>
    <row r="101" spans="1:11" ht="18.649999999999999" customHeight="1" x14ac:dyDescent="0.35">
      <c r="A101" s="486">
        <v>3.8</v>
      </c>
      <c r="B101" s="493" t="s">
        <v>287</v>
      </c>
      <c r="C101" s="146" t="s">
        <v>128</v>
      </c>
      <c r="D101" s="94">
        <f>(VLOOKUP(Report!A101:A102,'Calc Form 2 Freq and Perc'!$A$3:$AK$86,35,FALSE)+((VLOOKUP(A101:A102,'Calc Form 2 Freq and Perc'!$A$3:$AK$86,9,FALSE))-E101))</f>
        <v>0</v>
      </c>
      <c r="E101" s="121">
        <f>VLOOKUP(A101,'Calc Form 2 Freq and Perc'!$A$3:$AK$86,5,FALSE)</f>
        <v>0</v>
      </c>
      <c r="F101" s="94">
        <f>VLOOKUP(A101,'Calc Form 2 Freq and Perc'!$A$3:$AK$86,11,FALSE)</f>
        <v>0</v>
      </c>
      <c r="G101" s="94">
        <f>VLOOKUP(A101,'Calc Form 2 Freq and Perc'!$A$3:$AK$86, 14,FALSE)</f>
        <v>0</v>
      </c>
      <c r="H101" s="94">
        <f>VLOOKUP(A101,'Calc Form 2 Freq and Perc'!$A$3:$AK$86,17,FALSE)</f>
        <v>0</v>
      </c>
      <c r="I101" s="94">
        <f>VLOOKUP(A101,'Calc Form 2 Freq and Perc'!$A$3:$AK$86,20,FALSE)</f>
        <v>0</v>
      </c>
      <c r="J101" s="94">
        <f>VLOOKUP(A101,'Calc Form 2 Freq and Perc'!$A$3:$AK$86,23,FALSE)</f>
        <v>0</v>
      </c>
      <c r="K101" s="423" t="str">
        <f>IFERROR((SUMPRODUCT(D101:J101,$D$10:$J$10))/(SUM(D101:J101)), " ")</f>
        <v xml:space="preserve"> </v>
      </c>
    </row>
    <row r="102" spans="1:11" ht="15" thickBot="1" x14ac:dyDescent="0.4">
      <c r="A102" s="487"/>
      <c r="B102" s="494"/>
      <c r="C102" s="156" t="s">
        <v>255</v>
      </c>
      <c r="D102" s="157" t="str">
        <f>IFERROR(VLOOKUP(A101,'Calc Form 2 Freq and Perc'!$A$3:$AK$86,36,FALSE)," ")</f>
        <v xml:space="preserve"> </v>
      </c>
      <c r="E102" s="157" t="str">
        <f>IFERROR(VLOOKUP(A101,'Calc Form 2 Freq and Perc'!$A$3:$AK$86,6,FALSE)," ")</f>
        <v xml:space="preserve"> </v>
      </c>
      <c r="F102" s="158" t="str">
        <f>IFERROR(VLOOKUP(A101,'Calc Form 2 Freq and Perc'!$A$3:$AK$86,12,FALSE)," ")</f>
        <v xml:space="preserve"> </v>
      </c>
      <c r="G102" s="158" t="str">
        <f>IFERROR(VLOOKUP(A101,'Calc Form 2 Freq and Perc'!$A$3:$AK$86, 15,FALSE), " ")</f>
        <v xml:space="preserve"> </v>
      </c>
      <c r="H102" s="158" t="str">
        <f>IFERROR(VLOOKUP(A101,'Calc Form 2 Freq and Perc'!$A$3:$AK$86,18,FALSE)," ")</f>
        <v xml:space="preserve"> </v>
      </c>
      <c r="I102" s="158" t="str">
        <f>IFERROR(VLOOKUP(A101,'Calc Form 2 Freq and Perc'!$A$3:$AK$86,21,FALSE)," ")</f>
        <v xml:space="preserve"> </v>
      </c>
      <c r="J102" s="158" t="str">
        <f>IFERROR(VLOOKUP(A101,'Calc Form 2 Freq and Perc'!$A$3:$AK$86,24,FALSE), " ")</f>
        <v xml:space="preserve"> </v>
      </c>
      <c r="K102" s="424"/>
    </row>
    <row r="103" spans="1:11" ht="16.5" customHeight="1" thickBot="1" x14ac:dyDescent="0.4">
      <c r="A103" s="209" t="s">
        <v>46</v>
      </c>
      <c r="B103" s="139"/>
      <c r="C103" s="217"/>
      <c r="D103" s="166"/>
      <c r="E103" s="166"/>
      <c r="F103" s="166"/>
      <c r="G103" s="166"/>
      <c r="H103" s="166"/>
      <c r="I103" s="166"/>
      <c r="J103" s="166"/>
      <c r="K103" s="189"/>
    </row>
    <row r="104" spans="1:11" ht="22" customHeight="1" x14ac:dyDescent="0.35">
      <c r="A104" s="486">
        <v>3.9</v>
      </c>
      <c r="B104" s="421" t="s">
        <v>298</v>
      </c>
      <c r="C104" s="146" t="s">
        <v>128</v>
      </c>
      <c r="D104" s="94">
        <f>(VLOOKUP(Report!A104:A105,'Calc Form 2 Freq and Perc'!$A$3:$AK$86,35,FALSE)+((VLOOKUP(A104:A105,'Calc Form 2 Freq and Perc'!$A$3:$AK$86,9,FALSE))-E104))</f>
        <v>0</v>
      </c>
      <c r="E104" s="121">
        <f>VLOOKUP(A104,'Calc Form 2 Freq and Perc'!$A$3:$AK$86,5,FALSE)</f>
        <v>0</v>
      </c>
      <c r="F104" s="94">
        <f>VLOOKUP(A104,'Calc Form 2 Freq and Perc'!$A$3:$AK$86,11,FALSE)</f>
        <v>0</v>
      </c>
      <c r="G104" s="94">
        <f>VLOOKUP(A104,'Calc Form 2 Freq and Perc'!$A$3:$AK$86, 14,FALSE)</f>
        <v>0</v>
      </c>
      <c r="H104" s="94">
        <f>VLOOKUP(A104,'Calc Form 2 Freq and Perc'!$A$3:$AK$86,17,FALSE)</f>
        <v>0</v>
      </c>
      <c r="I104" s="94">
        <f>VLOOKUP(A104,'Calc Form 2 Freq and Perc'!$A$3:$AK$86,20,FALSE)</f>
        <v>0</v>
      </c>
      <c r="J104" s="94">
        <f>VLOOKUP(A104,'Calc Form 2 Freq and Perc'!$A$3:$AK$86,23,FALSE)</f>
        <v>0</v>
      </c>
      <c r="K104" s="423" t="str">
        <f>IFERROR((SUMPRODUCT(D104:J104,$D$10:$J$10))/(SUM(D104:J104)), " ")</f>
        <v xml:space="preserve"> </v>
      </c>
    </row>
    <row r="105" spans="1:11" ht="24.65" customHeight="1" thickBot="1" x14ac:dyDescent="0.4">
      <c r="A105" s="487"/>
      <c r="B105" s="422"/>
      <c r="C105" s="156" t="s">
        <v>255</v>
      </c>
      <c r="D105" s="157" t="str">
        <f>IFERROR(VLOOKUP(A104,'Calc Form 2 Freq and Perc'!$A$3:$AK$86,36,FALSE)," ")</f>
        <v xml:space="preserve"> </v>
      </c>
      <c r="E105" s="157" t="str">
        <f>IFERROR(VLOOKUP(A104,'Calc Form 2 Freq and Perc'!$A$3:$AK$86,6,FALSE)," ")</f>
        <v xml:space="preserve"> </v>
      </c>
      <c r="F105" s="158" t="str">
        <f>IFERROR(VLOOKUP(A104,'Calc Form 2 Freq and Perc'!$A$3:$AK$86,12,FALSE)," ")</f>
        <v xml:space="preserve"> </v>
      </c>
      <c r="G105" s="158" t="str">
        <f>IFERROR(VLOOKUP(A104,'Calc Form 2 Freq and Perc'!$A$3:$AK$86, 15,FALSE), " ")</f>
        <v xml:space="preserve"> </v>
      </c>
      <c r="H105" s="158" t="str">
        <f>IFERROR(VLOOKUP(A104,'Calc Form 2 Freq and Perc'!$A$3:$AK$86,18,FALSE)," ")</f>
        <v xml:space="preserve"> </v>
      </c>
      <c r="I105" s="158" t="str">
        <f>IFERROR(VLOOKUP(A104,'Calc Form 2 Freq and Perc'!$A$3:$AK$86,21,FALSE)," ")</f>
        <v xml:space="preserve"> </v>
      </c>
      <c r="J105" s="158" t="str">
        <f>IFERROR(VLOOKUP(A104,'Calc Form 2 Freq and Perc'!$A$3:$AK$86,24,FALSE), " ")</f>
        <v xml:space="preserve"> </v>
      </c>
      <c r="K105" s="424"/>
    </row>
    <row r="106" spans="1:11" ht="24" customHeight="1" x14ac:dyDescent="0.35">
      <c r="A106" s="491">
        <v>3.101</v>
      </c>
      <c r="B106" s="421" t="s">
        <v>48</v>
      </c>
      <c r="C106" s="146" t="s">
        <v>128</v>
      </c>
      <c r="D106" s="94">
        <f>(VLOOKUP(Report!A106:A107,'Calc Form 2 Freq and Perc'!$A$3:$AK$86,35,FALSE)+((VLOOKUP(A106:A107,'Calc Form 2 Freq and Perc'!$A$3:$AK$86,9,FALSE))-E106))</f>
        <v>0</v>
      </c>
      <c r="E106" s="121">
        <f>VLOOKUP(A106,'Calc Form 2 Freq and Perc'!$A$3:$AK$86,5,FALSE)</f>
        <v>0</v>
      </c>
      <c r="F106" s="94">
        <f>VLOOKUP(A106,'Calc Form 2 Freq and Perc'!$A$3:$AK$86,11,FALSE)</f>
        <v>0</v>
      </c>
      <c r="G106" s="94">
        <f>VLOOKUP(A106,'Calc Form 2 Freq and Perc'!$A$3:$AK$86, 14,FALSE)</f>
        <v>0</v>
      </c>
      <c r="H106" s="94">
        <f>VLOOKUP(A106,'Calc Form 2 Freq and Perc'!$A$3:$AK$86,17,FALSE)</f>
        <v>0</v>
      </c>
      <c r="I106" s="94">
        <f>VLOOKUP(A106,'Calc Form 2 Freq and Perc'!$A$3:$AK$86,20,FALSE)</f>
        <v>0</v>
      </c>
      <c r="J106" s="94">
        <f>VLOOKUP(A106,'Calc Form 2 Freq and Perc'!$A$3:$AK$86,23,FALSE)</f>
        <v>0</v>
      </c>
      <c r="K106" s="423" t="str">
        <f>IFERROR((SUMPRODUCT(D106:J106,$D$10:$J$10))/(SUM(D106:J106)), " ")</f>
        <v xml:space="preserve"> </v>
      </c>
    </row>
    <row r="107" spans="1:11" ht="23.15" customHeight="1" thickBot="1" x14ac:dyDescent="0.4">
      <c r="A107" s="492"/>
      <c r="B107" s="422"/>
      <c r="C107" s="156" t="s">
        <v>255</v>
      </c>
      <c r="D107" s="157" t="str">
        <f>IFERROR(VLOOKUP(A106,'Calc Form 2 Freq and Perc'!$A$3:$AK$86,36,FALSE)," ")</f>
        <v xml:space="preserve"> </v>
      </c>
      <c r="E107" s="157" t="str">
        <f>IFERROR(VLOOKUP(A106,'Calc Form 2 Freq and Perc'!$A$3:$AK$86,6,FALSE)," ")</f>
        <v xml:space="preserve"> </v>
      </c>
      <c r="F107" s="158" t="str">
        <f>IFERROR(VLOOKUP(A106,'Calc Form 2 Freq and Perc'!$A$3:$AK$86,12,FALSE)," ")</f>
        <v xml:space="preserve"> </v>
      </c>
      <c r="G107" s="158" t="str">
        <f>IFERROR(VLOOKUP(A106,'Calc Form 2 Freq and Perc'!$A$3:$AK$86, 15,FALSE), " ")</f>
        <v xml:space="preserve"> </v>
      </c>
      <c r="H107" s="158" t="str">
        <f>IFERROR(VLOOKUP(A106,'Calc Form 2 Freq and Perc'!$A$3:$AK$86,18,FALSE)," ")</f>
        <v xml:space="preserve"> </v>
      </c>
      <c r="I107" s="158" t="str">
        <f>IFERROR(VLOOKUP(A106,'Calc Form 2 Freq and Perc'!$A$3:$AK$86,21,FALSE)," ")</f>
        <v xml:space="preserve"> </v>
      </c>
      <c r="J107" s="158" t="str">
        <f>IFERROR(VLOOKUP(A106,'Calc Form 2 Freq and Perc'!$A$3:$AK$86,24,FALSE), " ")</f>
        <v xml:space="preserve"> </v>
      </c>
      <c r="K107" s="424"/>
    </row>
    <row r="108" spans="1:11" ht="25.5" customHeight="1" x14ac:dyDescent="0.35">
      <c r="A108" s="491">
        <v>3.11</v>
      </c>
      <c r="B108" s="421" t="s">
        <v>50</v>
      </c>
      <c r="C108" s="146" t="s">
        <v>128</v>
      </c>
      <c r="D108" s="94">
        <f>(VLOOKUP(Report!A108:A109,'Calc Form 2 Freq and Perc'!$A$3:$AK$86,35,FALSE)+((VLOOKUP(A108:A109,'Calc Form 2 Freq and Perc'!$A$3:$AK$86,9,FALSE))-E108))</f>
        <v>0</v>
      </c>
      <c r="E108" s="121">
        <f>VLOOKUP(A108,'Calc Form 2 Freq and Perc'!$A$3:$AK$86,5,FALSE)</f>
        <v>0</v>
      </c>
      <c r="F108" s="94">
        <f>VLOOKUP(A108,'Calc Form 2 Freq and Perc'!$A$3:$AK$86,11,FALSE)</f>
        <v>0</v>
      </c>
      <c r="G108" s="94">
        <f>VLOOKUP(A108,'Calc Form 2 Freq and Perc'!$A$3:$AK$86, 14,FALSE)</f>
        <v>0</v>
      </c>
      <c r="H108" s="94">
        <f>VLOOKUP(A108,'Calc Form 2 Freq and Perc'!$A$3:$AK$86,17,FALSE)</f>
        <v>0</v>
      </c>
      <c r="I108" s="94">
        <f>VLOOKUP(A108,'Calc Form 2 Freq and Perc'!$A$3:$AK$86,20,FALSE)</f>
        <v>0</v>
      </c>
      <c r="J108" s="94">
        <f>VLOOKUP(A108,'Calc Form 2 Freq and Perc'!$A$3:$AK$86,23,FALSE)</f>
        <v>0</v>
      </c>
      <c r="K108" s="423" t="str">
        <f>IFERROR((SUMPRODUCT(D108:J108,$D$10:$J$10))/(SUM(D108:J108)), " ")</f>
        <v xml:space="preserve"> </v>
      </c>
    </row>
    <row r="109" spans="1:11" ht="21" customHeight="1" thickBot="1" x14ac:dyDescent="0.4">
      <c r="A109" s="492"/>
      <c r="B109" s="422"/>
      <c r="C109" s="156" t="s">
        <v>255</v>
      </c>
      <c r="D109" s="157" t="str">
        <f>IFERROR(VLOOKUP(A108,'Calc Form 2 Freq and Perc'!$A$3:$AK$86,36,FALSE)," ")</f>
        <v xml:space="preserve"> </v>
      </c>
      <c r="E109" s="157" t="str">
        <f>IFERROR(VLOOKUP(A108,'Calc Form 2 Freq and Perc'!$A$3:$AK$86,6,FALSE)," ")</f>
        <v xml:space="preserve"> </v>
      </c>
      <c r="F109" s="158" t="str">
        <f>IFERROR(VLOOKUP(A108,'Calc Form 2 Freq and Perc'!$A$3:$AK$86,12,FALSE)," ")</f>
        <v xml:space="preserve"> </v>
      </c>
      <c r="G109" s="158" t="str">
        <f>IFERROR(VLOOKUP(A108,'Calc Form 2 Freq and Perc'!$A$3:$AK$86, 15,FALSE), " ")</f>
        <v xml:space="preserve"> </v>
      </c>
      <c r="H109" s="158" t="str">
        <f>IFERROR(VLOOKUP(A108,'Calc Form 2 Freq and Perc'!$A$3:$AK$86,18,FALSE)," ")</f>
        <v xml:space="preserve"> </v>
      </c>
      <c r="I109" s="158" t="str">
        <f>IFERROR(VLOOKUP(A108,'Calc Form 2 Freq and Perc'!$A$3:$AK$86,21,FALSE)," ")</f>
        <v xml:space="preserve"> </v>
      </c>
      <c r="J109" s="158" t="str">
        <f>IFERROR(VLOOKUP(A108,'Calc Form 2 Freq and Perc'!$A$3:$AK$86,24,FALSE), " ")</f>
        <v xml:space="preserve"> </v>
      </c>
      <c r="K109" s="424"/>
    </row>
    <row r="110" spans="1:11" ht="20.149999999999999" customHeight="1" x14ac:dyDescent="0.35">
      <c r="A110" s="491">
        <v>3.12</v>
      </c>
      <c r="B110" s="421" t="s">
        <v>52</v>
      </c>
      <c r="C110" s="146" t="s">
        <v>128</v>
      </c>
      <c r="D110" s="94">
        <f>(VLOOKUP(Report!A110:A111,'Calc Form 2 Freq and Perc'!$A$3:$AK$86,35,FALSE)+((VLOOKUP(A110:A111,'Calc Form 2 Freq and Perc'!$A$3:$AK$86,9,FALSE))-E110))</f>
        <v>0</v>
      </c>
      <c r="E110" s="121">
        <f>VLOOKUP(A110,'Calc Form 2 Freq and Perc'!$A$3:$AK$86,5,FALSE)</f>
        <v>0</v>
      </c>
      <c r="F110" s="94">
        <f>VLOOKUP(A110,'Calc Form 2 Freq and Perc'!$A$3:$AK$86,11,FALSE)</f>
        <v>0</v>
      </c>
      <c r="G110" s="94">
        <f>VLOOKUP(A110,'Calc Form 2 Freq and Perc'!$A$3:$AK$86, 14,FALSE)</f>
        <v>0</v>
      </c>
      <c r="H110" s="94">
        <f>VLOOKUP(A110,'Calc Form 2 Freq and Perc'!$A$3:$AK$86,17,FALSE)</f>
        <v>0</v>
      </c>
      <c r="I110" s="94">
        <f>VLOOKUP(A110,'Calc Form 2 Freq and Perc'!$A$3:$AK$86,20,FALSE)</f>
        <v>0</v>
      </c>
      <c r="J110" s="94">
        <f>VLOOKUP(A110,'Calc Form 2 Freq and Perc'!$A$3:$AK$86,23,FALSE)</f>
        <v>0</v>
      </c>
      <c r="K110" s="423" t="str">
        <f>IFERROR((SUMPRODUCT(D110:J110,$D$10:$J$10))/(SUM(D110:J110)), " ")</f>
        <v xml:space="preserve"> </v>
      </c>
    </row>
    <row r="111" spans="1:11" ht="25.5" customHeight="1" thickBot="1" x14ac:dyDescent="0.4">
      <c r="A111" s="492"/>
      <c r="B111" s="422"/>
      <c r="C111" s="153" t="s">
        <v>255</v>
      </c>
      <c r="D111" s="154" t="str">
        <f>IFERROR(VLOOKUP(A110,'Calc Form 2 Freq and Perc'!$A$3:$AK$86,36,FALSE)," ")</f>
        <v xml:space="preserve"> </v>
      </c>
      <c r="E111" s="154" t="str">
        <f>IFERROR(VLOOKUP(A110,'Calc Form 2 Freq and Perc'!$A$3:$AK$86,6,FALSE)," ")</f>
        <v xml:space="preserve"> </v>
      </c>
      <c r="F111" s="155" t="str">
        <f>IFERROR(VLOOKUP(A110,'Calc Form 2 Freq and Perc'!$A$3:$AK$86,12,FALSE)," ")</f>
        <v xml:space="preserve"> </v>
      </c>
      <c r="G111" s="155" t="str">
        <f>IFERROR(VLOOKUP(A110,'Calc Form 2 Freq and Perc'!$A$3:$AK$86, 15,FALSE), " ")</f>
        <v xml:space="preserve"> </v>
      </c>
      <c r="H111" s="155" t="str">
        <f>IFERROR(VLOOKUP(A110,'Calc Form 2 Freq and Perc'!$A$3:$AK$86,18,FALSE)," ")</f>
        <v xml:space="preserve"> </v>
      </c>
      <c r="I111" s="155" t="str">
        <f>IFERROR(VLOOKUP(A110,'Calc Form 2 Freq and Perc'!$A$3:$AK$86,21,FALSE)," ")</f>
        <v xml:space="preserve"> </v>
      </c>
      <c r="J111" s="155" t="str">
        <f>IFERROR(VLOOKUP(A110,'Calc Form 2 Freq and Perc'!$A$3:$AK$86,24,FALSE), " ")</f>
        <v xml:space="preserve"> </v>
      </c>
      <c r="K111" s="424"/>
    </row>
    <row r="112" spans="1:11" ht="26.5" customHeight="1" x14ac:dyDescent="0.35">
      <c r="A112" s="495" t="s">
        <v>53</v>
      </c>
      <c r="B112" s="496"/>
      <c r="C112" s="241"/>
      <c r="D112" s="126" t="s">
        <v>141</v>
      </c>
      <c r="E112" s="61" t="s">
        <v>142</v>
      </c>
      <c r="F112" s="60" t="s">
        <v>143</v>
      </c>
      <c r="G112" s="60" t="s">
        <v>144</v>
      </c>
      <c r="H112" s="60" t="s">
        <v>145</v>
      </c>
      <c r="I112" s="115" t="s">
        <v>146</v>
      </c>
      <c r="J112" s="168" t="s">
        <v>147</v>
      </c>
      <c r="K112" s="445" t="s">
        <v>254</v>
      </c>
    </row>
    <row r="113" spans="1:11" ht="15" customHeight="1" thickBot="1" x14ac:dyDescent="0.4">
      <c r="A113" s="497"/>
      <c r="B113" s="498"/>
      <c r="C113" s="242"/>
      <c r="D113" s="127">
        <v>0</v>
      </c>
      <c r="E113" s="123">
        <v>0</v>
      </c>
      <c r="F113" s="62">
        <v>2</v>
      </c>
      <c r="G113" s="62">
        <v>4</v>
      </c>
      <c r="H113" s="62">
        <v>6</v>
      </c>
      <c r="I113" s="62">
        <v>8</v>
      </c>
      <c r="J113" s="169">
        <v>10</v>
      </c>
      <c r="K113" s="446"/>
    </row>
    <row r="114" spans="1:11" ht="17.5" hidden="1" customHeight="1" thickBot="1" x14ac:dyDescent="0.4">
      <c r="A114" s="499">
        <v>3.13</v>
      </c>
      <c r="B114" s="450" t="s">
        <v>267</v>
      </c>
      <c r="C114" s="118"/>
      <c r="D114" s="170"/>
      <c r="E114" s="170"/>
      <c r="F114" s="170"/>
      <c r="G114" s="170"/>
      <c r="H114" s="170"/>
      <c r="I114" s="170"/>
      <c r="J114" s="171"/>
      <c r="K114" s="265"/>
    </row>
    <row r="115" spans="1:11" ht="94.5" customHeight="1" x14ac:dyDescent="0.35">
      <c r="A115" s="500"/>
      <c r="B115" s="451"/>
      <c r="C115" s="150" t="s">
        <v>128</v>
      </c>
      <c r="D115" s="94">
        <f>(VLOOKUP(A114,'Calc Form 2 Freq and Perc'!$A$3:$AK$86,35,FALSE)+((VLOOKUP(A114,'Calc Form 2 Freq and Perc'!$A$3:$AK$86,9,FALSE))-E115))</f>
        <v>0</v>
      </c>
      <c r="E115" s="121">
        <f>VLOOKUP(A114,'Calc Form 2 Freq and Perc'!$A$3:$AK$86,5,FALSE)</f>
        <v>0</v>
      </c>
      <c r="F115" s="94">
        <f>VLOOKUP(A114,'Calc Form 2 Freq and Perc'!$A$3:$AK$86,14,FALSE)</f>
        <v>0</v>
      </c>
      <c r="G115" s="94">
        <f>VLOOKUP(A114,'Calc Form 2 Freq and Perc'!$A$3:$AK$86, 20,FALSE)</f>
        <v>0</v>
      </c>
      <c r="H115" s="94">
        <f>VLOOKUP(A114,'Calc Form 2 Freq and Perc'!$A$3:$AK$86,26,FALSE)</f>
        <v>0</v>
      </c>
      <c r="I115" s="94">
        <f>VLOOKUP(A114,'Calc Form 2 Freq and Perc'!$A$3:$AK$86,29,FALSE)</f>
        <v>0</v>
      </c>
      <c r="J115" s="94">
        <f>VLOOKUP(A114,'Calc Form 2 Freq and Perc'!$A$3:$AK$86,32,FALSE)</f>
        <v>0</v>
      </c>
      <c r="K115" s="502" t="str">
        <f>IFERROR((SUMPRODUCT(D115:J115,$D$253:$J$253)/(SUM(D115:J115))), " ")</f>
        <v xml:space="preserve"> </v>
      </c>
    </row>
    <row r="116" spans="1:11" ht="143.25" customHeight="1" thickBot="1" x14ac:dyDescent="0.4">
      <c r="A116" s="501"/>
      <c r="B116" s="452"/>
      <c r="C116" s="164" t="s">
        <v>255</v>
      </c>
      <c r="D116" s="159" t="str">
        <f>IFERROR(VLOOKUP(A114,'Calc Form 2 Freq and Perc'!$A$3:$AK$86,36,FALSE)," ")</f>
        <v xml:space="preserve"> </v>
      </c>
      <c r="E116" s="159" t="str">
        <f>IFERROR(VLOOKUP(A114,'Calc Form 2 Freq and Perc'!$A$3:$AK$86,6,FALSE), " ")</f>
        <v xml:space="preserve"> </v>
      </c>
      <c r="F116" s="160" t="str">
        <f>IFERROR(VLOOKUP(A114,'Calc Form 2 Freq and Perc'!$A$3:$AK$86,15,FALSE), " ")</f>
        <v xml:space="preserve"> </v>
      </c>
      <c r="G116" s="178" t="str">
        <f>IFERROR(VLOOKUP(A114,'Calc Form 2 Freq and Perc'!$A$3:$AK$86, 21,FALSE), " ")</f>
        <v xml:space="preserve"> </v>
      </c>
      <c r="H116" s="178" t="str">
        <f>IFERROR(VLOOKUP(A114,'Calc Form 2 Freq and Perc'!$A$3:$AK$86,27,FALSE), " ")</f>
        <v xml:space="preserve"> </v>
      </c>
      <c r="I116" s="178" t="str">
        <f>IFERROR(VLOOKUP(A114,'Calc Form 2 Freq and Perc'!$A$3:$AK$86,30,FALSE), " ")</f>
        <v xml:space="preserve"> </v>
      </c>
      <c r="J116" s="178" t="str">
        <f>IFERROR(VLOOKUP(A114,'Calc Form 2 Freq and Perc'!$A$3:$AK$86,33,FALSE), " ")</f>
        <v xml:space="preserve"> </v>
      </c>
      <c r="K116" s="453"/>
    </row>
    <row r="117" spans="1:11" s="76" customFormat="1" ht="20.149999999999999" customHeight="1" x14ac:dyDescent="0.35">
      <c r="A117" s="255"/>
      <c r="B117" s="63"/>
      <c r="C117" s="88"/>
      <c r="D117" s="177"/>
      <c r="E117" s="177"/>
      <c r="F117" s="177"/>
      <c r="G117" s="462" t="s">
        <v>279</v>
      </c>
      <c r="H117" s="463"/>
      <c r="I117" s="463"/>
      <c r="J117" s="463"/>
      <c r="K117" s="464"/>
    </row>
    <row r="118" spans="1:11" ht="18.649999999999999" customHeight="1" x14ac:dyDescent="0.35">
      <c r="A118" s="257"/>
      <c r="B118" s="136"/>
      <c r="C118" s="84"/>
      <c r="D118" s="78"/>
      <c r="E118" s="78"/>
      <c r="F118" s="176"/>
      <c r="G118" s="465" t="s">
        <v>259</v>
      </c>
      <c r="H118" s="466"/>
      <c r="I118" s="466"/>
      <c r="J118" s="466"/>
      <c r="K118" s="179">
        <f>SUM(K85:K116)</f>
        <v>0</v>
      </c>
    </row>
    <row r="119" spans="1:11" ht="24" customHeight="1" thickBot="1" x14ac:dyDescent="0.4">
      <c r="A119" s="257"/>
      <c r="B119" s="136"/>
      <c r="C119" s="84"/>
      <c r="D119" s="78"/>
      <c r="E119" s="78"/>
      <c r="F119" s="78"/>
      <c r="G119" s="467" t="s">
        <v>271</v>
      </c>
      <c r="H119" s="468"/>
      <c r="I119" s="468"/>
      <c r="J119" s="468"/>
      <c r="K119" s="211">
        <f>(K118/70)</f>
        <v>0</v>
      </c>
    </row>
    <row r="120" spans="1:11" ht="17.5" customHeight="1" thickBot="1" x14ac:dyDescent="0.4">
      <c r="A120" s="257"/>
      <c r="B120" s="136"/>
      <c r="C120" s="84"/>
      <c r="D120" s="78"/>
      <c r="E120" s="78"/>
      <c r="F120" s="78"/>
      <c r="G120" s="180"/>
      <c r="H120" s="180"/>
      <c r="I120" s="180"/>
      <c r="J120" s="180"/>
      <c r="K120" s="181"/>
    </row>
    <row r="121" spans="1:11" ht="26.5" customHeight="1" x14ac:dyDescent="0.35">
      <c r="A121" s="508" t="s">
        <v>55</v>
      </c>
      <c r="B121" s="509"/>
      <c r="C121" s="510"/>
      <c r="D121" s="251" t="s">
        <v>141</v>
      </c>
      <c r="E121" s="120" t="s">
        <v>142</v>
      </c>
      <c r="F121" s="58" t="s">
        <v>148</v>
      </c>
      <c r="G121" s="58" t="s">
        <v>137</v>
      </c>
      <c r="H121" s="58" t="s">
        <v>138</v>
      </c>
      <c r="I121" s="58" t="s">
        <v>139</v>
      </c>
      <c r="J121" s="214" t="s">
        <v>140</v>
      </c>
      <c r="K121" s="505" t="s">
        <v>254</v>
      </c>
    </row>
    <row r="122" spans="1:11" ht="15.65" customHeight="1" thickBot="1" x14ac:dyDescent="0.4">
      <c r="A122" s="511"/>
      <c r="B122" s="512"/>
      <c r="C122" s="513"/>
      <c r="D122" s="215">
        <v>0</v>
      </c>
      <c r="E122" s="196">
        <v>0</v>
      </c>
      <c r="F122" s="197">
        <v>1</v>
      </c>
      <c r="G122" s="197">
        <v>2</v>
      </c>
      <c r="H122" s="197">
        <v>3</v>
      </c>
      <c r="I122" s="197">
        <v>4</v>
      </c>
      <c r="J122" s="215">
        <v>5</v>
      </c>
      <c r="K122" s="506"/>
    </row>
    <row r="123" spans="1:11" s="76" customFormat="1" ht="18" customHeight="1" thickBot="1" x14ac:dyDescent="0.4">
      <c r="A123" s="209" t="s">
        <v>56</v>
      </c>
      <c r="B123" s="139"/>
      <c r="C123" s="217"/>
      <c r="D123" s="166"/>
      <c r="E123" s="166"/>
      <c r="F123" s="166"/>
      <c r="G123" s="166"/>
      <c r="H123" s="166"/>
      <c r="I123" s="166"/>
      <c r="J123" s="166"/>
      <c r="K123" s="188"/>
    </row>
    <row r="124" spans="1:11" ht="22" customHeight="1" x14ac:dyDescent="0.35">
      <c r="A124" s="490">
        <v>4.0999999999999996</v>
      </c>
      <c r="B124" s="507" t="s">
        <v>57</v>
      </c>
      <c r="C124" s="148" t="s">
        <v>128</v>
      </c>
      <c r="D124" s="94">
        <f>(VLOOKUP(Report!A124:A125,'Calc Form 2 Freq and Perc'!$A$3:$AK$86,35,FALSE)+((VLOOKUP(A124:A125,'Calc Form 2 Freq and Perc'!$A$3:$AK$86,9,FALSE))-E124))</f>
        <v>0</v>
      </c>
      <c r="E124" s="122">
        <f>VLOOKUP(A124,'Calc Form 2 Freq and Perc'!$A$3:$AK$86,5,FALSE)</f>
        <v>0</v>
      </c>
      <c r="F124" s="95">
        <f>VLOOKUP(A124,'Calc Form 2 Freq and Perc'!$A$3:$AK$86,11,FALSE)</f>
        <v>0</v>
      </c>
      <c r="G124" s="95">
        <f>VLOOKUP(A124,'Calc Form 2 Freq and Perc'!$A$3:$AK$86, 14,FALSE)</f>
        <v>0</v>
      </c>
      <c r="H124" s="95">
        <f>VLOOKUP(A124,'Calc Form 2 Freq and Perc'!$A$3:$AK$86,17,FALSE)</f>
        <v>0</v>
      </c>
      <c r="I124" s="95">
        <f>VLOOKUP(A124,'Calc Form 2 Freq and Perc'!$A$3:$AK$86,20,FALSE)</f>
        <v>0</v>
      </c>
      <c r="J124" s="95">
        <f>VLOOKUP(A124,'Calc Form 2 Freq and Perc'!$A$3:$AK$86,23,FALSE)</f>
        <v>0</v>
      </c>
      <c r="K124" s="442" t="str">
        <f>IFERROR((SUMPRODUCT(D124:J124,$D$10:$J$10))/(SUM(D124:J124)), " ")</f>
        <v xml:space="preserve"> </v>
      </c>
    </row>
    <row r="125" spans="1:11" ht="15" thickBot="1" x14ac:dyDescent="0.4">
      <c r="A125" s="487"/>
      <c r="B125" s="504"/>
      <c r="C125" s="145" t="s">
        <v>255</v>
      </c>
      <c r="D125" s="154" t="str">
        <f>IFERROR(VLOOKUP(A124,'Calc Form 2 Freq and Perc'!$A$3:$AK$86,36,FALSE)," ")</f>
        <v xml:space="preserve"> </v>
      </c>
      <c r="E125" s="154" t="str">
        <f>IFERROR(VLOOKUP(A124,'Calc Form 2 Freq and Perc'!$A$3:$AK$86,6,FALSE)," ")</f>
        <v xml:space="preserve"> </v>
      </c>
      <c r="F125" s="155" t="str">
        <f>IFERROR(VLOOKUP(A124,'Calc Form 2 Freq and Perc'!$A$3:$AK$86,12,FALSE)," ")</f>
        <v xml:space="preserve"> </v>
      </c>
      <c r="G125" s="155" t="str">
        <f>IFERROR(VLOOKUP(A124,'Calc Form 2 Freq and Perc'!$A$3:$AK$86, 15,FALSE), " ")</f>
        <v xml:space="preserve"> </v>
      </c>
      <c r="H125" s="155" t="str">
        <f>IFERROR(VLOOKUP(A124,'Calc Form 2 Freq and Perc'!$A$3:$AK$86,18,FALSE)," ")</f>
        <v xml:space="preserve"> </v>
      </c>
      <c r="I125" s="155" t="str">
        <f>IFERROR(VLOOKUP(A124,'Calc Form 2 Freq and Perc'!$A$3:$AK$86,21,FALSE)," ")</f>
        <v xml:space="preserve"> </v>
      </c>
      <c r="J125" s="155" t="str">
        <f>IFERROR(VLOOKUP(A124,'Calc Form 2 Freq and Perc'!$A$3:$AK$86,24,FALSE), " ")</f>
        <v xml:space="preserve"> </v>
      </c>
      <c r="K125" s="424"/>
    </row>
    <row r="126" spans="1:11" ht="22.5" customHeight="1" x14ac:dyDescent="0.35">
      <c r="A126" s="486">
        <v>4.2</v>
      </c>
      <c r="B126" s="503" t="s">
        <v>58</v>
      </c>
      <c r="C126" s="146" t="s">
        <v>128</v>
      </c>
      <c r="D126" s="94">
        <f>(VLOOKUP(Report!A126:A127,'Calc Form 2 Freq and Perc'!$A$3:$AK$86,35,FALSE)+((VLOOKUP(A126:A127,'Calc Form 2 Freq and Perc'!$A$3:$AK$86,9,FALSE))-E126))</f>
        <v>0</v>
      </c>
      <c r="E126" s="121">
        <f>VLOOKUP(A126,'Calc Form 2 Freq and Perc'!$A$3:$AK$86,5,FALSE)</f>
        <v>0</v>
      </c>
      <c r="F126" s="94">
        <f>VLOOKUP(A126,'Calc Form 2 Freq and Perc'!$A$3:$AK$86,11,FALSE)</f>
        <v>0</v>
      </c>
      <c r="G126" s="94">
        <f>VLOOKUP(A126,'Calc Form 2 Freq and Perc'!$A$3:$AK$86, 14,FALSE)</f>
        <v>0</v>
      </c>
      <c r="H126" s="94">
        <f>VLOOKUP(A126,'Calc Form 2 Freq and Perc'!$A$3:$AK$86,17,FALSE)</f>
        <v>0</v>
      </c>
      <c r="I126" s="94">
        <f>VLOOKUP(A126,'Calc Form 2 Freq and Perc'!$A$3:$AK$86,20,FALSE)</f>
        <v>0</v>
      </c>
      <c r="J126" s="94">
        <f>VLOOKUP(A126,'Calc Form 2 Freq and Perc'!$A$3:$AK$86,23,FALSE)</f>
        <v>0</v>
      </c>
      <c r="K126" s="423" t="str">
        <f>IFERROR((SUMPRODUCT(D126:J126,$D$10:$J$10))/(SUM(D126:J126)), " ")</f>
        <v xml:space="preserve"> </v>
      </c>
    </row>
    <row r="127" spans="1:11" ht="27" customHeight="1" thickBot="1" x14ac:dyDescent="0.4">
      <c r="A127" s="487"/>
      <c r="B127" s="504"/>
      <c r="C127" s="152" t="s">
        <v>255</v>
      </c>
      <c r="D127" s="157" t="str">
        <f>IFERROR(VLOOKUP(A126,'Calc Form 2 Freq and Perc'!$A$3:$AK$86,36,FALSE)," ")</f>
        <v xml:space="preserve"> </v>
      </c>
      <c r="E127" s="157" t="str">
        <f>IFERROR(VLOOKUP(A126,'Calc Form 2 Freq and Perc'!$A$3:$AK$86,6,FALSE)," ")</f>
        <v xml:space="preserve"> </v>
      </c>
      <c r="F127" s="158" t="str">
        <f>IFERROR(VLOOKUP(A126,'Calc Form 2 Freq and Perc'!$A$3:$AK$86,12,FALSE)," ")</f>
        <v xml:space="preserve"> </v>
      </c>
      <c r="G127" s="158" t="str">
        <f>IFERROR(VLOOKUP(A126,'Calc Form 2 Freq and Perc'!$A$3:$AK$86, 15,FALSE), " ")</f>
        <v xml:space="preserve"> </v>
      </c>
      <c r="H127" s="158" t="str">
        <f>IFERROR(VLOOKUP(A126,'Calc Form 2 Freq and Perc'!$A$3:$AK$86,18,FALSE)," ")</f>
        <v xml:space="preserve"> </v>
      </c>
      <c r="I127" s="158" t="str">
        <f>IFERROR(VLOOKUP(A126,'Calc Form 2 Freq and Perc'!$A$3:$AK$86,21,FALSE)," ")</f>
        <v xml:space="preserve"> </v>
      </c>
      <c r="J127" s="158" t="str">
        <f>IFERROR(VLOOKUP(A126,'Calc Form 2 Freq and Perc'!$A$3:$AK$86,24,FALSE), " ")</f>
        <v xml:space="preserve"> </v>
      </c>
      <c r="K127" s="424"/>
    </row>
    <row r="128" spans="1:11" ht="17.5" customHeight="1" thickBot="1" x14ac:dyDescent="0.4">
      <c r="A128" s="206" t="s">
        <v>59</v>
      </c>
      <c r="B128" s="216"/>
      <c r="C128" s="249"/>
      <c r="D128" s="83"/>
      <c r="E128" s="213"/>
      <c r="F128" s="83"/>
      <c r="G128" s="83"/>
      <c r="H128" s="83"/>
      <c r="I128" s="83"/>
      <c r="J128" s="83"/>
      <c r="K128" s="187"/>
    </row>
    <row r="129" spans="1:11" ht="25.5" customHeight="1" x14ac:dyDescent="0.35">
      <c r="A129" s="486">
        <v>4.3</v>
      </c>
      <c r="B129" s="503" t="s">
        <v>60</v>
      </c>
      <c r="C129" s="146" t="s">
        <v>128</v>
      </c>
      <c r="D129" s="94">
        <f>(VLOOKUP(Report!A129:A130,'Calc Form 2 Freq and Perc'!$A$3:$AK$86,35,FALSE)+((VLOOKUP(A129:A130,'Calc Form 2 Freq and Perc'!$A$3:$AK$86,9,FALSE))-E129))</f>
        <v>0</v>
      </c>
      <c r="E129" s="121">
        <f>VLOOKUP(A129,'Calc Form 2 Freq and Perc'!$A$3:$AK$86,5,FALSE)</f>
        <v>0</v>
      </c>
      <c r="F129" s="94">
        <f>VLOOKUP(A129,'Calc Form 2 Freq and Perc'!$A$3:$AK$86,11,FALSE)</f>
        <v>0</v>
      </c>
      <c r="G129" s="94">
        <f>VLOOKUP(A129,'Calc Form 2 Freq and Perc'!$A$3:$AK$86, 14,FALSE)</f>
        <v>0</v>
      </c>
      <c r="H129" s="94">
        <f>VLOOKUP(A129,'Calc Form 2 Freq and Perc'!$A$3:$AK$86,17,FALSE)</f>
        <v>0</v>
      </c>
      <c r="I129" s="94">
        <f>VLOOKUP(A129,'Calc Form 2 Freq and Perc'!$A$3:$AK$86,20,FALSE)</f>
        <v>0</v>
      </c>
      <c r="J129" s="94">
        <f>VLOOKUP(A129,'Calc Form 2 Freq and Perc'!$A$3:$AK$86,23,FALSE)</f>
        <v>0</v>
      </c>
      <c r="K129" s="423" t="str">
        <f>IFERROR((SUMPRODUCT(D129:J129,$D$10:$J$10))/(SUM(D129:J129)), " ")</f>
        <v xml:space="preserve"> </v>
      </c>
    </row>
    <row r="130" spans="1:11" ht="25.5" customHeight="1" thickBot="1" x14ac:dyDescent="0.4">
      <c r="A130" s="487"/>
      <c r="B130" s="504"/>
      <c r="C130" s="152" t="s">
        <v>255</v>
      </c>
      <c r="D130" s="157" t="str">
        <f>IFERROR(VLOOKUP(A129,'Calc Form 2 Freq and Perc'!$A$3:$AK$86,36,FALSE)," ")</f>
        <v xml:space="preserve"> </v>
      </c>
      <c r="E130" s="157" t="str">
        <f>IFERROR(VLOOKUP(A129,'Calc Form 2 Freq and Perc'!$A$3:$AK$86,6,FALSE)," ")</f>
        <v xml:space="preserve"> </v>
      </c>
      <c r="F130" s="158" t="str">
        <f>IFERROR(VLOOKUP(A129,'Calc Form 2 Freq and Perc'!$A$3:$AK$86,12,FALSE)," ")</f>
        <v xml:space="preserve"> </v>
      </c>
      <c r="G130" s="158" t="str">
        <f>IFERROR(VLOOKUP(A129,'Calc Form 2 Freq and Perc'!$A$3:$AK$86, 15,FALSE), " ")</f>
        <v xml:space="preserve"> </v>
      </c>
      <c r="H130" s="158" t="str">
        <f>IFERROR(VLOOKUP(A129,'Calc Form 2 Freq and Perc'!$A$3:$AK$86,18,FALSE)," ")</f>
        <v xml:space="preserve"> </v>
      </c>
      <c r="I130" s="158" t="str">
        <f>IFERROR(VLOOKUP(A129,'Calc Form 2 Freq and Perc'!$A$3:$AK$86,21,FALSE)," ")</f>
        <v xml:space="preserve"> </v>
      </c>
      <c r="J130" s="158" t="str">
        <f>IFERROR(VLOOKUP(A129,'Calc Form 2 Freq and Perc'!$A$3:$AK$86,24,FALSE), " ")</f>
        <v xml:space="preserve"> </v>
      </c>
      <c r="K130" s="424"/>
    </row>
    <row r="131" spans="1:11" ht="30" customHeight="1" x14ac:dyDescent="0.35">
      <c r="A131" s="490">
        <v>4.4000000000000004</v>
      </c>
      <c r="B131" s="507" t="s">
        <v>61</v>
      </c>
      <c r="C131" s="148" t="s">
        <v>128</v>
      </c>
      <c r="D131" s="94">
        <f>(VLOOKUP(Report!A131:A132,'Calc Form 2 Freq and Perc'!$A$3:$AK$86,35,FALSE)+((VLOOKUP(A131:A132,'Calc Form 2 Freq and Perc'!$A$3:$AK$86,9,FALSE))-E131))</f>
        <v>0</v>
      </c>
      <c r="E131" s="122">
        <f>VLOOKUP(A131,'Calc Form 2 Freq and Perc'!$A$3:$AK$86,5,FALSE)</f>
        <v>0</v>
      </c>
      <c r="F131" s="95">
        <f>VLOOKUP(A131,'Calc Form 2 Freq and Perc'!$A$3:$AK$86,11,FALSE)</f>
        <v>0</v>
      </c>
      <c r="G131" s="95">
        <f>VLOOKUP(A131,'Calc Form 2 Freq and Perc'!$A$3:$AK$86, 14,FALSE)</f>
        <v>0</v>
      </c>
      <c r="H131" s="95">
        <f>VLOOKUP(A131,'Calc Form 2 Freq and Perc'!$A$3:$AK$86,17,FALSE)</f>
        <v>0</v>
      </c>
      <c r="I131" s="95">
        <f>VLOOKUP(A131,'Calc Form 2 Freq and Perc'!$A$3:$AK$86,20,FALSE)</f>
        <v>0</v>
      </c>
      <c r="J131" s="95">
        <f>VLOOKUP(A131,'Calc Form 2 Freq and Perc'!$A$3:$AK$86,23,FALSE)</f>
        <v>0</v>
      </c>
      <c r="K131" s="442" t="str">
        <f>IFERROR((SUMPRODUCT(D131:J131,$D$10:$J$10))/(SUM(D131:J131)), " ")</f>
        <v xml:space="preserve"> </v>
      </c>
    </row>
    <row r="132" spans="1:11" ht="51.75" customHeight="1" thickBot="1" x14ac:dyDescent="0.4">
      <c r="A132" s="487"/>
      <c r="B132" s="504"/>
      <c r="C132" s="145" t="s">
        <v>255</v>
      </c>
      <c r="D132" s="154" t="str">
        <f>IFERROR(VLOOKUP(A131,'Calc Form 2 Freq and Perc'!$A$3:$AK$86,36,FALSE)," ")</f>
        <v xml:space="preserve"> </v>
      </c>
      <c r="E132" s="154" t="str">
        <f>IFERROR(VLOOKUP(A131,'Calc Form 2 Freq and Perc'!$A$3:$AK$86,6,FALSE)," ")</f>
        <v xml:space="preserve"> </v>
      </c>
      <c r="F132" s="155" t="str">
        <f>IFERROR(VLOOKUP(A131,'Calc Form 2 Freq and Perc'!$A$3:$AK$86,12,FALSE)," ")</f>
        <v xml:space="preserve"> </v>
      </c>
      <c r="G132" s="155" t="str">
        <f>IFERROR(VLOOKUP(A131,'Calc Form 2 Freq and Perc'!$A$3:$AK$86, 15,FALSE), " ")</f>
        <v xml:space="preserve"> </v>
      </c>
      <c r="H132" s="155" t="str">
        <f>IFERROR(VLOOKUP(A131,'Calc Form 2 Freq and Perc'!$A$3:$AK$86,18,FALSE)," ")</f>
        <v xml:space="preserve"> </v>
      </c>
      <c r="I132" s="155" t="str">
        <f>IFERROR(VLOOKUP(A131,'Calc Form 2 Freq and Perc'!$A$3:$AK$86,21,FALSE)," ")</f>
        <v xml:space="preserve"> </v>
      </c>
      <c r="J132" s="155" t="str">
        <f>IFERROR(VLOOKUP(A131,'Calc Form 2 Freq and Perc'!$A$3:$AK$86,24,FALSE), " ")</f>
        <v xml:space="preserve"> </v>
      </c>
      <c r="K132" s="424"/>
    </row>
    <row r="133" spans="1:11" ht="18" customHeight="1" x14ac:dyDescent="0.35">
      <c r="A133" s="486">
        <v>4.5</v>
      </c>
      <c r="B133" s="503" t="s">
        <v>62</v>
      </c>
      <c r="C133" s="146" t="s">
        <v>128</v>
      </c>
      <c r="D133" s="94">
        <f>(VLOOKUP(Report!A133:A134,'Calc Form 2 Freq and Perc'!$A$3:$AK$86,35,FALSE)+((VLOOKUP(A133:A134,'Calc Form 2 Freq and Perc'!$A$3:$AK$86,9,FALSE))-E133))</f>
        <v>0</v>
      </c>
      <c r="E133" s="121">
        <f>VLOOKUP(A133,'Calc Form 2 Freq and Perc'!$A$3:$AK$86,5,FALSE)</f>
        <v>0</v>
      </c>
      <c r="F133" s="94">
        <f>VLOOKUP(A133,'Calc Form 2 Freq and Perc'!$A$3:$AK$86,11,FALSE)</f>
        <v>0</v>
      </c>
      <c r="G133" s="94">
        <f>VLOOKUP(A133,'Calc Form 2 Freq and Perc'!$A$3:$AK$86, 14,FALSE)</f>
        <v>0</v>
      </c>
      <c r="H133" s="94">
        <f>VLOOKUP(A133,'Calc Form 2 Freq and Perc'!$A$3:$AK$86,17,FALSE)</f>
        <v>0</v>
      </c>
      <c r="I133" s="94">
        <f>VLOOKUP(A133,'Calc Form 2 Freq and Perc'!$A$3:$AK$86,20,FALSE)</f>
        <v>0</v>
      </c>
      <c r="J133" s="94">
        <f>VLOOKUP(A133,'Calc Form 2 Freq and Perc'!$A$3:$AK$86,23,FALSE)</f>
        <v>0</v>
      </c>
      <c r="K133" s="423" t="str">
        <f>IFERROR((SUMPRODUCT(D133:J133,$D$10:$J$10))/(SUM(D133:J133)), " ")</f>
        <v xml:space="preserve"> </v>
      </c>
    </row>
    <row r="134" spans="1:11" ht="15" thickBot="1" x14ac:dyDescent="0.4">
      <c r="A134" s="490"/>
      <c r="B134" s="507"/>
      <c r="C134" s="151" t="s">
        <v>255</v>
      </c>
      <c r="D134" s="162" t="str">
        <f>IFERROR(VLOOKUP(A133,'Calc Form 2 Freq and Perc'!$A$3:$AK$86,36,FALSE)," ")</f>
        <v xml:space="preserve"> </v>
      </c>
      <c r="E134" s="162" t="str">
        <f>IFERROR(VLOOKUP(A133,'Calc Form 2 Freq and Perc'!$A$3:$AK$86,6,FALSE)," ")</f>
        <v xml:space="preserve"> </v>
      </c>
      <c r="F134" s="163" t="str">
        <f>IFERROR(VLOOKUP(A133,'Calc Form 2 Freq and Perc'!$A$3:$AK$86,12,FALSE)," ")</f>
        <v xml:space="preserve"> </v>
      </c>
      <c r="G134" s="163" t="str">
        <f>IFERROR(VLOOKUP(A133,'Calc Form 2 Freq and Perc'!$A$3:$AK$86, 15,FALSE), " ")</f>
        <v xml:space="preserve"> </v>
      </c>
      <c r="H134" s="163" t="str">
        <f>IFERROR(VLOOKUP(A133,'Calc Form 2 Freq and Perc'!$A$3:$AK$86,18,FALSE)," ")</f>
        <v xml:space="preserve"> </v>
      </c>
      <c r="I134" s="163" t="str">
        <f>IFERROR(VLOOKUP(A133,'Calc Form 2 Freq and Perc'!$A$3:$AK$86,21,FALSE)," ")</f>
        <v xml:space="preserve"> </v>
      </c>
      <c r="J134" s="163" t="str">
        <f>IFERROR(VLOOKUP(A133,'Calc Form 2 Freq and Perc'!$A$3:$AK$86,24,FALSE), " ")</f>
        <v xml:space="preserve"> </v>
      </c>
      <c r="K134" s="442"/>
    </row>
    <row r="135" spans="1:11" ht="17.149999999999999" customHeight="1" thickBot="1" x14ac:dyDescent="0.4">
      <c r="A135" s="210" t="s">
        <v>63</v>
      </c>
      <c r="B135" s="139"/>
      <c r="C135" s="217"/>
      <c r="D135" s="166"/>
      <c r="E135" s="166"/>
      <c r="F135" s="166"/>
      <c r="G135" s="166"/>
      <c r="H135" s="166"/>
      <c r="I135" s="166"/>
      <c r="J135" s="166"/>
      <c r="K135" s="189"/>
    </row>
    <row r="136" spans="1:11" ht="24" customHeight="1" x14ac:dyDescent="0.35">
      <c r="A136" s="486">
        <v>4.5999999999999996</v>
      </c>
      <c r="B136" s="503" t="s">
        <v>64</v>
      </c>
      <c r="C136" s="146" t="s">
        <v>128</v>
      </c>
      <c r="D136" s="94">
        <f>(VLOOKUP(Report!A136:A137,'Calc Form 2 Freq and Perc'!$A$3:$AK$86,35,FALSE)+((VLOOKUP(A136:A137,'Calc Form 2 Freq and Perc'!$A$3:$AK$86,9,FALSE))-E136))</f>
        <v>0</v>
      </c>
      <c r="E136" s="121">
        <f>VLOOKUP(A136,'Calc Form 2 Freq and Perc'!$A$3:$AK$86,5,FALSE)</f>
        <v>0</v>
      </c>
      <c r="F136" s="94">
        <f>VLOOKUP(A136,'Calc Form 2 Freq and Perc'!$A$3:$AK$86,11,FALSE)</f>
        <v>0</v>
      </c>
      <c r="G136" s="94">
        <f>VLOOKUP(A136,'Calc Form 2 Freq and Perc'!$A$3:$AK$86, 14,FALSE)</f>
        <v>0</v>
      </c>
      <c r="H136" s="94">
        <f>VLOOKUP(A136,'Calc Form 2 Freq and Perc'!$A$3:$AK$86,17,FALSE)</f>
        <v>0</v>
      </c>
      <c r="I136" s="94">
        <f>VLOOKUP(A136,'Calc Form 2 Freq and Perc'!$A$3:$AK$86,20,FALSE)</f>
        <v>0</v>
      </c>
      <c r="J136" s="94">
        <f>VLOOKUP(A136,'Calc Form 2 Freq and Perc'!$A$3:$AK$86,23,FALSE)</f>
        <v>0</v>
      </c>
      <c r="K136" s="423" t="str">
        <f>IFERROR((SUMPRODUCT(D136:J136,$D$10:$J$10))/(SUM(D136:J136)), " ")</f>
        <v xml:space="preserve"> </v>
      </c>
    </row>
    <row r="137" spans="1:11" ht="24.65" customHeight="1" thickBot="1" x14ac:dyDescent="0.4">
      <c r="A137" s="487"/>
      <c r="B137" s="504"/>
      <c r="C137" s="145" t="s">
        <v>255</v>
      </c>
      <c r="D137" s="154" t="str">
        <f>IFERROR(VLOOKUP(A136,'Calc Form 2 Freq and Perc'!$A$3:$AK$86,36,FALSE)," ")</f>
        <v xml:space="preserve"> </v>
      </c>
      <c r="E137" s="154" t="str">
        <f>IFERROR(VLOOKUP(A136,'Calc Form 2 Freq and Perc'!$A$3:$AK$86,6,FALSE)," ")</f>
        <v xml:space="preserve"> </v>
      </c>
      <c r="F137" s="155" t="str">
        <f>IFERROR(VLOOKUP(A136,'Calc Form 2 Freq and Perc'!$A$3:$AK$86,12,FALSE)," ")</f>
        <v xml:space="preserve"> </v>
      </c>
      <c r="G137" s="155" t="str">
        <f>IFERROR(VLOOKUP(A136,'Calc Form 2 Freq and Perc'!$A$3:$AK$86, 15,FALSE), " ")</f>
        <v xml:space="preserve"> </v>
      </c>
      <c r="H137" s="155" t="str">
        <f>IFERROR(VLOOKUP(A136,'Calc Form 2 Freq and Perc'!$A$3:$AK$86,18,FALSE)," ")</f>
        <v xml:space="preserve"> </v>
      </c>
      <c r="I137" s="155" t="str">
        <f>IFERROR(VLOOKUP(A136,'Calc Form 2 Freq and Perc'!$A$3:$AK$86,21,FALSE)," ")</f>
        <v xml:space="preserve"> </v>
      </c>
      <c r="J137" s="155" t="str">
        <f>IFERROR(VLOOKUP(A136,'Calc Form 2 Freq and Perc'!$A$3:$AK$86,24,FALSE), " ")</f>
        <v xml:space="preserve"> </v>
      </c>
      <c r="K137" s="424"/>
    </row>
    <row r="138" spans="1:11" ht="30.65" customHeight="1" x14ac:dyDescent="0.35">
      <c r="A138" s="486">
        <v>4.7</v>
      </c>
      <c r="B138" s="503" t="s">
        <v>65</v>
      </c>
      <c r="C138" s="146" t="s">
        <v>128</v>
      </c>
      <c r="D138" s="94">
        <f>(VLOOKUP(Report!A138:A139,'Calc Form 2 Freq and Perc'!$A$3:$AK$86,35,FALSE)+((VLOOKUP(A138:A139,'Calc Form 2 Freq and Perc'!$A$3:$AK$86,9,FALSE))-E138))</f>
        <v>0</v>
      </c>
      <c r="E138" s="121">
        <f>VLOOKUP(A138,'Calc Form 2 Freq and Perc'!$A$3:$AK$86,5,FALSE)</f>
        <v>0</v>
      </c>
      <c r="F138" s="94">
        <f>VLOOKUP(A138,'Calc Form 2 Freq and Perc'!$A$3:$AK$86,11,FALSE)</f>
        <v>0</v>
      </c>
      <c r="G138" s="94">
        <f>VLOOKUP(A138,'Calc Form 2 Freq and Perc'!$A$3:$AK$86, 14,FALSE)</f>
        <v>0</v>
      </c>
      <c r="H138" s="94">
        <f>VLOOKUP(A138,'Calc Form 2 Freq and Perc'!$A$3:$AK$86,17,FALSE)</f>
        <v>0</v>
      </c>
      <c r="I138" s="94">
        <f>VLOOKUP(A138,'Calc Form 2 Freq and Perc'!$A$3:$AK$86,20,FALSE)</f>
        <v>0</v>
      </c>
      <c r="J138" s="94">
        <f>VLOOKUP(A138,'Calc Form 2 Freq and Perc'!$A$3:$AK$86,23,FALSE)</f>
        <v>0</v>
      </c>
      <c r="K138" s="423" t="str">
        <f>IFERROR((SUMPRODUCT(D138:J138,$D$10:$J$10))/(SUM(D138:J138)), " ")</f>
        <v xml:space="preserve"> </v>
      </c>
    </row>
    <row r="139" spans="1:11" ht="37.5" customHeight="1" thickBot="1" x14ac:dyDescent="0.4">
      <c r="A139" s="487"/>
      <c r="B139" s="504"/>
      <c r="C139" s="145" t="s">
        <v>255</v>
      </c>
      <c r="D139" s="154" t="str">
        <f>IFERROR(VLOOKUP(A138,'Calc Form 2 Freq and Perc'!$A$3:$AK$86,36,FALSE)," ")</f>
        <v xml:space="preserve"> </v>
      </c>
      <c r="E139" s="154" t="str">
        <f>IFERROR(VLOOKUP(A138,'Calc Form 2 Freq and Perc'!$A$3:$AK$86,6,FALSE)," ")</f>
        <v xml:space="preserve"> </v>
      </c>
      <c r="F139" s="155" t="str">
        <f>IFERROR(VLOOKUP(A138,'Calc Form 2 Freq and Perc'!$A$3:$AK$86,12,FALSE)," ")</f>
        <v xml:space="preserve"> </v>
      </c>
      <c r="G139" s="155" t="str">
        <f>IFERROR(VLOOKUP(A138,'Calc Form 2 Freq and Perc'!$A$3:$AK$86, 15,FALSE), " ")</f>
        <v xml:space="preserve"> </v>
      </c>
      <c r="H139" s="155" t="str">
        <f>IFERROR(VLOOKUP(A138,'Calc Form 2 Freq and Perc'!$A$3:$AK$86,18,FALSE)," ")</f>
        <v xml:space="preserve"> </v>
      </c>
      <c r="I139" s="155" t="str">
        <f>IFERROR(VLOOKUP(A138,'Calc Form 2 Freq and Perc'!$A$3:$AK$86,21,FALSE)," ")</f>
        <v xml:space="preserve"> </v>
      </c>
      <c r="J139" s="155" t="str">
        <f>IFERROR(VLOOKUP(A138,'Calc Form 2 Freq and Perc'!$A$3:$AK$86,24,FALSE), " ")</f>
        <v xml:space="preserve"> </v>
      </c>
      <c r="K139" s="424"/>
    </row>
    <row r="140" spans="1:11" ht="22.5" customHeight="1" x14ac:dyDescent="0.35">
      <c r="A140" s="486">
        <v>4.8</v>
      </c>
      <c r="B140" s="503" t="s">
        <v>66</v>
      </c>
      <c r="C140" s="146" t="s">
        <v>128</v>
      </c>
      <c r="D140" s="94">
        <f>(VLOOKUP(Report!A140:A141,'Calc Form 2 Freq and Perc'!$A$3:$AK$86,35,FALSE)+((VLOOKUP(A140:A141,'Calc Form 2 Freq and Perc'!$A$3:$AK$86,9,FALSE))-E140))</f>
        <v>0</v>
      </c>
      <c r="E140" s="121">
        <f>VLOOKUP(A140,'Calc Form 2 Freq and Perc'!$A$3:$AK$86,5,FALSE)</f>
        <v>0</v>
      </c>
      <c r="F140" s="94">
        <f>VLOOKUP(A140,'Calc Form 2 Freq and Perc'!$A$3:$AK$86,11,FALSE)</f>
        <v>0</v>
      </c>
      <c r="G140" s="94">
        <f>VLOOKUP(A140,'Calc Form 2 Freq and Perc'!$A$3:$AK$86, 14,FALSE)</f>
        <v>0</v>
      </c>
      <c r="H140" s="94">
        <f>VLOOKUP(A140,'Calc Form 2 Freq and Perc'!$A$3:$AK$86,17,FALSE)</f>
        <v>0</v>
      </c>
      <c r="I140" s="94">
        <f>VLOOKUP(A140,'Calc Form 2 Freq and Perc'!$A$3:$AK$86,20,FALSE)</f>
        <v>0</v>
      </c>
      <c r="J140" s="94">
        <f>VLOOKUP(A140,'Calc Form 2 Freq and Perc'!$A$3:$AK$86,23,FALSE)</f>
        <v>0</v>
      </c>
      <c r="K140" s="423" t="str">
        <f>IFERROR((SUMPRODUCT(D140:J140,$D$10:$J$10))/(SUM(D140:J140)), " ")</f>
        <v xml:space="preserve"> </v>
      </c>
    </row>
    <row r="141" spans="1:11" ht="45" customHeight="1" thickBot="1" x14ac:dyDescent="0.4">
      <c r="A141" s="487"/>
      <c r="B141" s="504"/>
      <c r="C141" s="152" t="s">
        <v>255</v>
      </c>
      <c r="D141" s="157" t="str">
        <f>IFERROR(VLOOKUP(A140,'Calc Form 2 Freq and Perc'!$A$3:$AK$86,36,FALSE)," ")</f>
        <v xml:space="preserve"> </v>
      </c>
      <c r="E141" s="157" t="str">
        <f>IFERROR(VLOOKUP(A140,'Calc Form 2 Freq and Perc'!$A$3:$AK$86,6,FALSE)," ")</f>
        <v xml:space="preserve"> </v>
      </c>
      <c r="F141" s="158" t="str">
        <f>IFERROR(VLOOKUP(A140,'Calc Form 2 Freq and Perc'!$A$3:$AK$86,12,FALSE)," ")</f>
        <v xml:space="preserve"> </v>
      </c>
      <c r="G141" s="158" t="str">
        <f>IFERROR(VLOOKUP(A140,'Calc Form 2 Freq and Perc'!$A$3:$AK$86, 15,FALSE), " ")</f>
        <v xml:space="preserve"> </v>
      </c>
      <c r="H141" s="158" t="str">
        <f>IFERROR(VLOOKUP(A140,'Calc Form 2 Freq and Perc'!$A$3:$AK$86,18,FALSE)," ")</f>
        <v xml:space="preserve"> </v>
      </c>
      <c r="I141" s="158" t="str">
        <f>IFERROR(VLOOKUP(A140,'Calc Form 2 Freq and Perc'!$A$3:$AK$86,21,FALSE)," ")</f>
        <v xml:space="preserve"> </v>
      </c>
      <c r="J141" s="158" t="str">
        <f>IFERROR(VLOOKUP(A140,'Calc Form 2 Freq and Perc'!$A$3:$AK$86,24,FALSE), " ")</f>
        <v xml:space="preserve"> </v>
      </c>
      <c r="K141" s="424"/>
    </row>
    <row r="142" spans="1:11" ht="23.15" customHeight="1" x14ac:dyDescent="0.35">
      <c r="A142" s="486">
        <v>4.9000000000000004</v>
      </c>
      <c r="B142" s="503" t="s">
        <v>67</v>
      </c>
      <c r="C142" s="146" t="s">
        <v>128</v>
      </c>
      <c r="D142" s="94">
        <f>(VLOOKUP(Report!A142:A143,'Calc Form 2 Freq and Perc'!$A$3:$AK$86,35,FALSE)+((VLOOKUP(A142:A143,'Calc Form 2 Freq and Perc'!$A$3:$AK$86,9,FALSE))-E142))</f>
        <v>0</v>
      </c>
      <c r="E142" s="121">
        <f>VLOOKUP(A142,'Calc Form 2 Freq and Perc'!$A$3:$AK$86,5,FALSE)</f>
        <v>0</v>
      </c>
      <c r="F142" s="94">
        <f>VLOOKUP(A142,'Calc Form 2 Freq and Perc'!$A$3:$AK$86,11,FALSE)</f>
        <v>0</v>
      </c>
      <c r="G142" s="94">
        <f>VLOOKUP(A142,'Calc Form 2 Freq and Perc'!$A$3:$AK$86, 14,FALSE)</f>
        <v>0</v>
      </c>
      <c r="H142" s="94">
        <f>VLOOKUP(A142,'Calc Form 2 Freq and Perc'!$A$3:$AK$86,17,FALSE)</f>
        <v>0</v>
      </c>
      <c r="I142" s="94">
        <f>VLOOKUP(A142,'Calc Form 2 Freq and Perc'!$A$3:$AK$86,20,FALSE)</f>
        <v>0</v>
      </c>
      <c r="J142" s="94">
        <f>VLOOKUP(A142,'Calc Form 2 Freq and Perc'!$A$3:$AK$86,23,FALSE)</f>
        <v>0</v>
      </c>
      <c r="K142" s="423" t="str">
        <f>IFERROR((SUMPRODUCT(D142:J142,$D$10:$J$10))/(SUM(D142:J142)), " ")</f>
        <v xml:space="preserve"> </v>
      </c>
    </row>
    <row r="143" spans="1:11" ht="23.25" customHeight="1" thickBot="1" x14ac:dyDescent="0.4">
      <c r="A143" s="487"/>
      <c r="B143" s="504"/>
      <c r="C143" s="152" t="s">
        <v>255</v>
      </c>
      <c r="D143" s="157" t="str">
        <f>IFERROR(VLOOKUP(A142,'Calc Form 2 Freq and Perc'!$A$3:$AK$86,36,FALSE)," ")</f>
        <v xml:space="preserve"> </v>
      </c>
      <c r="E143" s="157" t="str">
        <f>IFERROR(VLOOKUP(A142,'Calc Form 2 Freq and Perc'!$A$3:$AK$86,6,FALSE)," ")</f>
        <v xml:space="preserve"> </v>
      </c>
      <c r="F143" s="158" t="str">
        <f>IFERROR(VLOOKUP(A142,'Calc Form 2 Freq and Perc'!$A$3:$AK$86,12,FALSE)," ")</f>
        <v xml:space="preserve"> </v>
      </c>
      <c r="G143" s="158" t="str">
        <f>IFERROR(VLOOKUP(A142,'Calc Form 2 Freq and Perc'!$A$3:$AK$86, 15,FALSE), " ")</f>
        <v xml:space="preserve"> </v>
      </c>
      <c r="H143" s="158" t="str">
        <f>IFERROR(VLOOKUP(A142,'Calc Form 2 Freq and Perc'!$A$3:$AK$86,18,FALSE)," ")</f>
        <v xml:space="preserve"> </v>
      </c>
      <c r="I143" s="158" t="str">
        <f>IFERROR(VLOOKUP(A142,'Calc Form 2 Freq and Perc'!$A$3:$AK$86,21,FALSE)," ")</f>
        <v xml:space="preserve"> </v>
      </c>
      <c r="J143" s="158" t="str">
        <f>IFERROR(VLOOKUP(A142,'Calc Form 2 Freq and Perc'!$A$3:$AK$86,24,FALSE), " ")</f>
        <v xml:space="preserve"> </v>
      </c>
      <c r="K143" s="424"/>
    </row>
    <row r="144" spans="1:11" ht="18" customHeight="1" thickBot="1" x14ac:dyDescent="0.4">
      <c r="A144" s="209" t="s">
        <v>68</v>
      </c>
      <c r="B144" s="139"/>
      <c r="C144" s="217"/>
      <c r="D144" s="166"/>
      <c r="E144" s="166"/>
      <c r="F144" s="166"/>
      <c r="G144" s="166"/>
      <c r="H144" s="166"/>
      <c r="I144" s="166"/>
      <c r="J144" s="166"/>
      <c r="K144" s="189"/>
    </row>
    <row r="145" spans="1:11" ht="19" customHeight="1" x14ac:dyDescent="0.35">
      <c r="A145" s="491">
        <v>4.101</v>
      </c>
      <c r="B145" s="503" t="s">
        <v>70</v>
      </c>
      <c r="C145" s="146" t="s">
        <v>128</v>
      </c>
      <c r="D145" s="94">
        <f>(VLOOKUP(Report!A145:A146,'Calc Form 2 Freq and Perc'!$A$3:$AK$86,35,FALSE)+((VLOOKUP(A145:A146,'Calc Form 2 Freq and Perc'!$A$3:$AK$86,9,FALSE))-E145))</f>
        <v>0</v>
      </c>
      <c r="E145" s="121">
        <f>VLOOKUP(A145,'Calc Form 2 Freq and Perc'!$A$3:$AK$86,5,FALSE)</f>
        <v>0</v>
      </c>
      <c r="F145" s="94">
        <f>VLOOKUP(A145,'Calc Form 2 Freq and Perc'!$A$3:$AK$86,11,FALSE)</f>
        <v>0</v>
      </c>
      <c r="G145" s="94">
        <f>VLOOKUP(A145,'Calc Form 2 Freq and Perc'!$A$3:$AK$86, 14,FALSE)</f>
        <v>0</v>
      </c>
      <c r="H145" s="94">
        <f>VLOOKUP(A145,'Calc Form 2 Freq and Perc'!$A$3:$AK$86,17,FALSE)</f>
        <v>0</v>
      </c>
      <c r="I145" s="94">
        <f>VLOOKUP(A145,'Calc Form 2 Freq and Perc'!$A$3:$AK$86,20,FALSE)</f>
        <v>0</v>
      </c>
      <c r="J145" s="94">
        <f>VLOOKUP(A145,'Calc Form 2 Freq and Perc'!$A$3:$AK$86,23,FALSE)</f>
        <v>0</v>
      </c>
      <c r="K145" s="423" t="str">
        <f>IFERROR((SUMPRODUCT(D145:J145,$D$10:$J$10))/(SUM(D145:J145)), " ")</f>
        <v xml:space="preserve"> </v>
      </c>
    </row>
    <row r="146" spans="1:11" ht="30.75" customHeight="1" thickBot="1" x14ac:dyDescent="0.4">
      <c r="A146" s="492"/>
      <c r="B146" s="504"/>
      <c r="C146" s="152" t="s">
        <v>255</v>
      </c>
      <c r="D146" s="157" t="str">
        <f>IFERROR(VLOOKUP(A145,'Calc Form 2 Freq and Perc'!$A$3:$AK$86,36,FALSE)," ")</f>
        <v xml:space="preserve"> </v>
      </c>
      <c r="E146" s="157" t="str">
        <f>IFERROR(VLOOKUP(A145,'Calc Form 2 Freq and Perc'!$A$3:$AK$86,6,FALSE)," ")</f>
        <v xml:space="preserve"> </v>
      </c>
      <c r="F146" s="158" t="str">
        <f>IFERROR(VLOOKUP(A145,'Calc Form 2 Freq and Perc'!$A$3:$AK$86,12,FALSE)," ")</f>
        <v xml:space="preserve"> </v>
      </c>
      <c r="G146" s="158" t="str">
        <f>IFERROR(VLOOKUP(A145,'Calc Form 2 Freq and Perc'!$A$3:$AK$86, 15,FALSE), " ")</f>
        <v xml:space="preserve"> </v>
      </c>
      <c r="H146" s="158" t="str">
        <f>IFERROR(VLOOKUP(A145,'Calc Form 2 Freq and Perc'!$A$3:$AK$86,18,FALSE)," ")</f>
        <v xml:space="preserve"> </v>
      </c>
      <c r="I146" s="158" t="str">
        <f>IFERROR(VLOOKUP(A145,'Calc Form 2 Freq and Perc'!$A$3:$AK$86,21,FALSE)," ")</f>
        <v xml:space="preserve"> </v>
      </c>
      <c r="J146" s="158" t="str">
        <f>IFERROR(VLOOKUP(A145,'Calc Form 2 Freq and Perc'!$A$3:$AK$86,24,FALSE), " ")</f>
        <v xml:space="preserve"> </v>
      </c>
      <c r="K146" s="424"/>
    </row>
    <row r="147" spans="1:11" ht="22" customHeight="1" x14ac:dyDescent="0.35">
      <c r="A147" s="514">
        <v>4.1100000000000003</v>
      </c>
      <c r="B147" s="507" t="s">
        <v>71</v>
      </c>
      <c r="C147" s="148" t="s">
        <v>128</v>
      </c>
      <c r="D147" s="94">
        <f>(VLOOKUP(Report!A147:A148,'Calc Form 2 Freq and Perc'!$A$3:$AK$86,35,FALSE)+((VLOOKUP(A147:A148,'Calc Form 2 Freq and Perc'!$A$3:$AK$86,9,FALSE))-E147))</f>
        <v>0</v>
      </c>
      <c r="E147" s="122">
        <f>VLOOKUP(A147,'Calc Form 2 Freq and Perc'!$A$3:$AK$86,5,FALSE)</f>
        <v>0</v>
      </c>
      <c r="F147" s="95">
        <f>VLOOKUP(A147,'Calc Form 2 Freq and Perc'!$A$3:$AK$86,11,FALSE)</f>
        <v>0</v>
      </c>
      <c r="G147" s="95">
        <f>VLOOKUP(A147,'Calc Form 2 Freq and Perc'!$A$3:$AK$86, 14,FALSE)</f>
        <v>0</v>
      </c>
      <c r="H147" s="95">
        <f>VLOOKUP(A147,'Calc Form 2 Freq and Perc'!$A$3:$AK$86,17,FALSE)</f>
        <v>0</v>
      </c>
      <c r="I147" s="95">
        <f>VLOOKUP(A147,'Calc Form 2 Freq and Perc'!$A$3:$AK$86,20,FALSE)</f>
        <v>0</v>
      </c>
      <c r="J147" s="95">
        <f>VLOOKUP(A147,'Calc Form 2 Freq and Perc'!$A$3:$AK$86,23,FALSE)</f>
        <v>0</v>
      </c>
      <c r="K147" s="442" t="str">
        <f>IFERROR((SUMPRODUCT(D147:J147,$D$10:$J$10))/(SUM(D147:J147)), " ")</f>
        <v xml:space="preserve"> </v>
      </c>
    </row>
    <row r="148" spans="1:11" ht="28.5" customHeight="1" thickBot="1" x14ac:dyDescent="0.4">
      <c r="A148" s="492"/>
      <c r="B148" s="504"/>
      <c r="C148" s="145" t="s">
        <v>255</v>
      </c>
      <c r="D148" s="154" t="str">
        <f>IFERROR(VLOOKUP(A147,'Calc Form 2 Freq and Perc'!$A$3:$AK$86,36,FALSE)," ")</f>
        <v xml:space="preserve"> </v>
      </c>
      <c r="E148" s="154" t="str">
        <f>IFERROR(VLOOKUP(A147,'Calc Form 2 Freq and Perc'!$A$3:$AK$86,6,FALSE)," ")</f>
        <v xml:space="preserve"> </v>
      </c>
      <c r="F148" s="155" t="str">
        <f>IFERROR(VLOOKUP(A147,'Calc Form 2 Freq and Perc'!$A$3:$AK$86,12,FALSE)," ")</f>
        <v xml:space="preserve"> </v>
      </c>
      <c r="G148" s="155" t="str">
        <f>IFERROR(VLOOKUP(A147,'Calc Form 2 Freq and Perc'!$A$3:$AK$86, 15,FALSE), " ")</f>
        <v xml:space="preserve"> </v>
      </c>
      <c r="H148" s="155" t="str">
        <f>IFERROR(VLOOKUP(A147,'Calc Form 2 Freq and Perc'!$A$3:$AK$86,18,FALSE)," ")</f>
        <v xml:space="preserve"> </v>
      </c>
      <c r="I148" s="155" t="str">
        <f>IFERROR(VLOOKUP(A147,'Calc Form 2 Freq and Perc'!$A$3:$AK$86,21,FALSE)," ")</f>
        <v xml:space="preserve"> </v>
      </c>
      <c r="J148" s="155" t="str">
        <f>IFERROR(VLOOKUP(A147,'Calc Form 2 Freq and Perc'!$A$3:$AK$86,24,FALSE), " ")</f>
        <v xml:space="preserve"> </v>
      </c>
      <c r="K148" s="424"/>
    </row>
    <row r="149" spans="1:11" ht="19.5" customHeight="1" x14ac:dyDescent="0.35">
      <c r="A149" s="491">
        <v>4.12</v>
      </c>
      <c r="B149" s="503" t="s">
        <v>72</v>
      </c>
      <c r="C149" s="146" t="s">
        <v>128</v>
      </c>
      <c r="D149" s="94">
        <f>(VLOOKUP(Report!A149:A150,'Calc Form 2 Freq and Perc'!$A$3:$AK$86,35,FALSE)+((VLOOKUP(A149:A150,'Calc Form 2 Freq and Perc'!$A$3:$AK$86,9,FALSE))-E149))</f>
        <v>0</v>
      </c>
      <c r="E149" s="121">
        <f>VLOOKUP(A149,'Calc Form 2 Freq and Perc'!$A$3:$AK$86,5,FALSE)</f>
        <v>0</v>
      </c>
      <c r="F149" s="94">
        <f>VLOOKUP(A149,'Calc Form 2 Freq and Perc'!$A$3:$AK$86,11,FALSE)</f>
        <v>0</v>
      </c>
      <c r="G149" s="94">
        <f>VLOOKUP(A149,'Calc Form 2 Freq and Perc'!$A$3:$AK$86, 14,FALSE)</f>
        <v>0</v>
      </c>
      <c r="H149" s="94">
        <f>VLOOKUP(A149,'Calc Form 2 Freq and Perc'!$A$3:$AK$86,17,FALSE)</f>
        <v>0</v>
      </c>
      <c r="I149" s="94">
        <f>VLOOKUP(A149,'Calc Form 2 Freq and Perc'!$A$3:$AK$86,20,FALSE)</f>
        <v>0</v>
      </c>
      <c r="J149" s="94">
        <f>VLOOKUP(A149,'Calc Form 2 Freq and Perc'!$A$3:$AK$86,23,FALSE)</f>
        <v>0</v>
      </c>
      <c r="K149" s="442" t="str">
        <f>IFERROR((SUMPRODUCT(D149:J149,$D$10:$J$10))/(SUM(D149:J149)), " ")</f>
        <v xml:space="preserve"> </v>
      </c>
    </row>
    <row r="150" spans="1:11" ht="17.5" customHeight="1" thickBot="1" x14ac:dyDescent="0.4">
      <c r="A150" s="492"/>
      <c r="B150" s="504"/>
      <c r="C150" s="151" t="s">
        <v>255</v>
      </c>
      <c r="D150" s="154" t="str">
        <f>IFERROR(VLOOKUP(A149,'Calc Form 2 Freq and Perc'!$A$3:$AK$86,36,FALSE)," ")</f>
        <v xml:space="preserve"> </v>
      </c>
      <c r="E150" s="162" t="str">
        <f>IFERROR(VLOOKUP(A149,'Calc Form 2 Freq and Perc'!$A$3:$AK$86,6,FALSE)," ")</f>
        <v xml:space="preserve"> </v>
      </c>
      <c r="F150" s="163" t="str">
        <f>IFERROR(VLOOKUP(A149,'Calc Form 2 Freq and Perc'!$A$3:$AK$86,12,FALSE)," ")</f>
        <v xml:space="preserve"> </v>
      </c>
      <c r="G150" s="163" t="str">
        <f>IFERROR(VLOOKUP(A149,'Calc Form 2 Freq and Perc'!$A$3:$AK$86, 15,FALSE), " ")</f>
        <v xml:space="preserve"> </v>
      </c>
      <c r="H150" s="163" t="str">
        <f>IFERROR(VLOOKUP(A149,'Calc Form 2 Freq and Perc'!$A$3:$AK$86,18,FALSE)," ")</f>
        <v xml:space="preserve"> </v>
      </c>
      <c r="I150" s="163" t="str">
        <f>IFERROR(VLOOKUP(A149,'Calc Form 2 Freq and Perc'!$A$3:$AK$86,21,FALSE)," ")</f>
        <v xml:space="preserve"> </v>
      </c>
      <c r="J150" s="163" t="str">
        <f>IFERROR(VLOOKUP(A149,'Calc Form 2 Freq and Perc'!$A$3:$AK$86,24,FALSE), " ")</f>
        <v xml:space="preserve"> </v>
      </c>
      <c r="K150" s="442"/>
    </row>
    <row r="151" spans="1:11" ht="24" customHeight="1" x14ac:dyDescent="0.35">
      <c r="A151" s="491">
        <v>4.13</v>
      </c>
      <c r="B151" s="503" t="s">
        <v>73</v>
      </c>
      <c r="C151" s="146" t="s">
        <v>128</v>
      </c>
      <c r="D151" s="94">
        <f>(VLOOKUP(Report!A151:A152,'Calc Form 2 Freq and Perc'!$A$3:$AK$86,35,FALSE)+((VLOOKUP(A151:A152,'Calc Form 2 Freq and Perc'!$A$3:$AK$86,9,FALSE))-E151))</f>
        <v>0</v>
      </c>
      <c r="E151" s="121">
        <f>VLOOKUP(A151,'Calc Form 2 Freq and Perc'!$A$3:$AK$86,5,FALSE)</f>
        <v>0</v>
      </c>
      <c r="F151" s="94">
        <f>VLOOKUP(A151,'Calc Form 2 Freq and Perc'!$A$3:$AK$86,11,FALSE)</f>
        <v>0</v>
      </c>
      <c r="G151" s="94">
        <f>VLOOKUP(A151,'Calc Form 2 Freq and Perc'!$A$3:$AK$86, 14,FALSE)</f>
        <v>0</v>
      </c>
      <c r="H151" s="94">
        <f>VLOOKUP(A151,'Calc Form 2 Freq and Perc'!$A$3:$AK$86,17,FALSE)</f>
        <v>0</v>
      </c>
      <c r="I151" s="94">
        <f>VLOOKUP(A151,'Calc Form 2 Freq and Perc'!$A$3:$AK$86,20,FALSE)</f>
        <v>0</v>
      </c>
      <c r="J151" s="94">
        <f>VLOOKUP(A151,'Calc Form 2 Freq and Perc'!$A$3:$AK$86,23,FALSE)</f>
        <v>0</v>
      </c>
      <c r="K151" s="423" t="str">
        <f>IFERROR((SUMPRODUCT(D151:J151,$D$10:$J$10))/(SUM(D151:J151)), " ")</f>
        <v xml:space="preserve"> </v>
      </c>
    </row>
    <row r="152" spans="1:11" ht="23.25" customHeight="1" thickBot="1" x14ac:dyDescent="0.4">
      <c r="A152" s="492"/>
      <c r="B152" s="504"/>
      <c r="C152" s="152" t="s">
        <v>255</v>
      </c>
      <c r="D152" s="154" t="str">
        <f>IFERROR(VLOOKUP(A151,'Calc Form 2 Freq and Perc'!$A$3:$AK$86,36,FALSE)," ")</f>
        <v xml:space="preserve"> </v>
      </c>
      <c r="E152" s="157" t="str">
        <f>IFERROR(VLOOKUP(A151,'Calc Form 2 Freq and Perc'!$A$3:$AK$86,6,FALSE)," ")</f>
        <v xml:space="preserve"> </v>
      </c>
      <c r="F152" s="158" t="str">
        <f>IFERROR(VLOOKUP(A151,'Calc Form 2 Freq and Perc'!$A$3:$AK$86,12,FALSE)," ")</f>
        <v xml:space="preserve"> </v>
      </c>
      <c r="G152" s="158" t="str">
        <f>IFERROR(VLOOKUP(A151,'Calc Form 2 Freq and Perc'!$A$3:$AK$86, 15,FALSE), " ")</f>
        <v xml:space="preserve"> </v>
      </c>
      <c r="H152" s="158" t="str">
        <f>IFERROR(VLOOKUP(A151,'Calc Form 2 Freq and Perc'!$A$3:$AK$86,18,FALSE)," ")</f>
        <v xml:space="preserve"> </v>
      </c>
      <c r="I152" s="158" t="str">
        <f>IFERROR(VLOOKUP(A151,'Calc Form 2 Freq and Perc'!$A$3:$AK$86,21,FALSE)," ")</f>
        <v xml:space="preserve"> </v>
      </c>
      <c r="J152" s="158" t="str">
        <f>IFERROR(VLOOKUP(A151,'Calc Form 2 Freq and Perc'!$A$3:$AK$86,24,FALSE), " ")</f>
        <v xml:space="preserve"> </v>
      </c>
      <c r="K152" s="424"/>
    </row>
    <row r="153" spans="1:11" ht="24.65" customHeight="1" x14ac:dyDescent="0.35">
      <c r="A153" s="491">
        <v>4.1399999999999997</v>
      </c>
      <c r="B153" s="503" t="s">
        <v>299</v>
      </c>
      <c r="C153" s="146" t="s">
        <v>128</v>
      </c>
      <c r="D153" s="94">
        <f>(VLOOKUP(Report!A153:A154,'Calc Form 2 Freq and Perc'!$A$3:$AK$86,35,FALSE)+((VLOOKUP(A153:A154,'Calc Form 2 Freq and Perc'!$A$3:$AK$86,9,FALSE))-E153))</f>
        <v>0</v>
      </c>
      <c r="E153" s="121">
        <f>VLOOKUP(A153,'Calc Form 2 Freq and Perc'!$A$3:$AK$86,5,FALSE)</f>
        <v>0</v>
      </c>
      <c r="F153" s="94">
        <f>VLOOKUP(A153,'Calc Form 2 Freq and Perc'!$A$3:$AK$86,11,FALSE)</f>
        <v>0</v>
      </c>
      <c r="G153" s="94">
        <f>VLOOKUP(A153,'Calc Form 2 Freq and Perc'!$A$3:$AK$86, 14,FALSE)</f>
        <v>0</v>
      </c>
      <c r="H153" s="94">
        <f>VLOOKUP(A153,'Calc Form 2 Freq and Perc'!$A$3:$AK$86,17,FALSE)</f>
        <v>0</v>
      </c>
      <c r="I153" s="94">
        <f>VLOOKUP(A153,'Calc Form 2 Freq and Perc'!$A$3:$AK$86,20,FALSE)</f>
        <v>0</v>
      </c>
      <c r="J153" s="94">
        <f>VLOOKUP(A153,'Calc Form 2 Freq and Perc'!$A$3:$AK$86,23,FALSE)</f>
        <v>0</v>
      </c>
      <c r="K153" s="442" t="str">
        <f>IFERROR((SUMPRODUCT(D153:J153,$D$10:$J$10))/(SUM(D153:J153)), " ")</f>
        <v xml:space="preserve"> </v>
      </c>
    </row>
    <row r="154" spans="1:11" ht="24" customHeight="1" thickBot="1" x14ac:dyDescent="0.4">
      <c r="A154" s="492"/>
      <c r="B154" s="504"/>
      <c r="C154" s="145" t="s">
        <v>255</v>
      </c>
      <c r="D154" s="154" t="str">
        <f>IFERROR(VLOOKUP(A153,'Calc Form 2 Freq and Perc'!$A$3:$AK$86,36,FALSE)," ")</f>
        <v xml:space="preserve"> </v>
      </c>
      <c r="E154" s="154" t="str">
        <f>IFERROR(VLOOKUP(A153,'Calc Form 2 Freq and Perc'!$A$3:$AK$86,6,FALSE)," ")</f>
        <v xml:space="preserve"> </v>
      </c>
      <c r="F154" s="155" t="str">
        <f>IFERROR(VLOOKUP(A153,'Calc Form 2 Freq and Perc'!$A$3:$AK$86,12,FALSE)," ")</f>
        <v xml:space="preserve"> </v>
      </c>
      <c r="G154" s="155" t="str">
        <f>IFERROR(VLOOKUP(A153,'Calc Form 2 Freq and Perc'!$A$3:$AK$86, 15,FALSE), " ")</f>
        <v xml:space="preserve"> </v>
      </c>
      <c r="H154" s="155" t="str">
        <f>IFERROR(VLOOKUP(A153,'Calc Form 2 Freq and Perc'!$A$3:$AK$86,18,FALSE)," ")</f>
        <v xml:space="preserve"> </v>
      </c>
      <c r="I154" s="155" t="str">
        <f>IFERROR(VLOOKUP(A153,'Calc Form 2 Freq and Perc'!$A$3:$AK$86,21,FALSE)," ")</f>
        <v xml:space="preserve"> </v>
      </c>
      <c r="J154" s="155" t="str">
        <f>IFERROR(VLOOKUP(A153,'Calc Form 2 Freq and Perc'!$A$3:$AK$86,24,FALSE), " ")</f>
        <v xml:space="preserve"> </v>
      </c>
      <c r="K154" s="424"/>
    </row>
    <row r="155" spans="1:11" ht="20.149999999999999" customHeight="1" x14ac:dyDescent="0.35">
      <c r="A155" s="491">
        <v>4.1500000000000004</v>
      </c>
      <c r="B155" s="503" t="s">
        <v>293</v>
      </c>
      <c r="C155" s="146" t="s">
        <v>128</v>
      </c>
      <c r="D155" s="94">
        <f>(VLOOKUP(Report!A155:A156,'Calc Form 2 Freq and Perc'!$A$3:$AK$86,35,FALSE)+((VLOOKUP(A155:A156,'Calc Form 2 Freq and Perc'!$A$3:$AK$86,9,FALSE))-E155))</f>
        <v>0</v>
      </c>
      <c r="E155" s="121">
        <f>VLOOKUP(A155,'Calc Form 2 Freq and Perc'!$A$3:$AK$86,5,FALSE)</f>
        <v>0</v>
      </c>
      <c r="F155" s="94">
        <f>VLOOKUP(A155,'Calc Form 2 Freq and Perc'!$A$3:$AK$86,11,FALSE)</f>
        <v>0</v>
      </c>
      <c r="G155" s="94">
        <f>VLOOKUP(A155,'Calc Form 2 Freq and Perc'!$A$3:$AK$86, 14,FALSE)</f>
        <v>0</v>
      </c>
      <c r="H155" s="94">
        <f>VLOOKUP(A155,'Calc Form 2 Freq and Perc'!$A$3:$AK$86,17,FALSE)</f>
        <v>0</v>
      </c>
      <c r="I155" s="94">
        <f>VLOOKUP(A155,'Calc Form 2 Freq and Perc'!$A$3:$AK$86,20,FALSE)</f>
        <v>0</v>
      </c>
      <c r="J155" s="94">
        <f>VLOOKUP(A155,'Calc Form 2 Freq and Perc'!$A$3:$AK$86,23,FALSE)</f>
        <v>0</v>
      </c>
      <c r="K155" s="442" t="str">
        <f>IFERROR((SUMPRODUCT(D155:J155,$D$10:$J$10))/(SUM(D155:J155)), " ")</f>
        <v xml:space="preserve"> </v>
      </c>
    </row>
    <row r="156" spans="1:11" ht="29.25" customHeight="1" thickBot="1" x14ac:dyDescent="0.4">
      <c r="A156" s="514"/>
      <c r="B156" s="507"/>
      <c r="C156" s="151" t="s">
        <v>255</v>
      </c>
      <c r="D156" s="162" t="str">
        <f>IFERROR(VLOOKUP(A155,'Calc Form 2 Freq and Perc'!$A$3:$AK$86,36,FALSE)," ")</f>
        <v xml:space="preserve"> </v>
      </c>
      <c r="E156" s="162" t="str">
        <f>IFERROR(VLOOKUP(A155,'Calc Form 2 Freq and Perc'!$A$3:$AK$86,6,FALSE)," ")</f>
        <v xml:space="preserve"> </v>
      </c>
      <c r="F156" s="163" t="str">
        <f>IFERROR(VLOOKUP(A155,'Calc Form 2 Freq and Perc'!$A$3:$AK$86,12,FALSE)," ")</f>
        <v xml:space="preserve"> </v>
      </c>
      <c r="G156" s="163" t="str">
        <f>IFERROR(VLOOKUP(A155,'Calc Form 2 Freq and Perc'!$A$3:$AK$86, 15,FALSE), " ")</f>
        <v xml:space="preserve"> </v>
      </c>
      <c r="H156" s="163" t="str">
        <f>IFERROR(VLOOKUP(A155,'Calc Form 2 Freq and Perc'!$A$3:$AK$86,18,FALSE)," ")</f>
        <v xml:space="preserve"> </v>
      </c>
      <c r="I156" s="163" t="str">
        <f>IFERROR(VLOOKUP(A155,'Calc Form 2 Freq and Perc'!$A$3:$AK$86,21,FALSE)," ")</f>
        <v xml:space="preserve"> </v>
      </c>
      <c r="J156" s="163" t="str">
        <f>IFERROR(VLOOKUP(A155,'Calc Form 2 Freq and Perc'!$A$3:$AK$86,24,FALSE), " ")</f>
        <v xml:space="preserve"> </v>
      </c>
      <c r="K156" s="442"/>
    </row>
    <row r="157" spans="1:11" ht="25.5" customHeight="1" x14ac:dyDescent="0.35">
      <c r="A157" s="519" t="s">
        <v>75</v>
      </c>
      <c r="B157" s="520"/>
      <c r="C157" s="521"/>
      <c r="D157" s="126" t="s">
        <v>141</v>
      </c>
      <c r="E157" s="61" t="s">
        <v>142</v>
      </c>
      <c r="F157" s="60" t="s">
        <v>143</v>
      </c>
      <c r="G157" s="60" t="s">
        <v>144</v>
      </c>
      <c r="H157" s="60" t="s">
        <v>145</v>
      </c>
      <c r="I157" s="115" t="s">
        <v>146</v>
      </c>
      <c r="J157" s="60" t="s">
        <v>147</v>
      </c>
      <c r="K157" s="445" t="s">
        <v>254</v>
      </c>
    </row>
    <row r="158" spans="1:11" ht="13.5" customHeight="1" thickBot="1" x14ac:dyDescent="0.4">
      <c r="A158" s="522"/>
      <c r="B158" s="523"/>
      <c r="C158" s="524"/>
      <c r="D158" s="127">
        <v>0</v>
      </c>
      <c r="E158" s="123">
        <v>0</v>
      </c>
      <c r="F158" s="62">
        <v>2</v>
      </c>
      <c r="G158" s="62">
        <v>4</v>
      </c>
      <c r="H158" s="62">
        <v>6</v>
      </c>
      <c r="I158" s="62">
        <v>8</v>
      </c>
      <c r="J158" s="62">
        <v>10</v>
      </c>
      <c r="K158" s="446"/>
    </row>
    <row r="159" spans="1:11" ht="24" hidden="1" customHeight="1" thickBot="1" x14ac:dyDescent="0.4">
      <c r="A159" s="499">
        <v>4.16</v>
      </c>
      <c r="B159" s="515" t="s">
        <v>273</v>
      </c>
      <c r="C159" s="132"/>
      <c r="D159" s="170"/>
      <c r="E159" s="170"/>
      <c r="F159" s="170"/>
      <c r="G159" s="170"/>
      <c r="H159" s="170"/>
      <c r="I159" s="170"/>
      <c r="J159" s="172"/>
      <c r="K159" s="265"/>
    </row>
    <row r="160" spans="1:11" ht="62.5" customHeight="1" x14ac:dyDescent="0.35">
      <c r="A160" s="500"/>
      <c r="B160" s="516"/>
      <c r="C160" s="146" t="s">
        <v>128</v>
      </c>
      <c r="D160" s="94">
        <f>(VLOOKUP(A159,'Calc Form 2 Freq and Perc'!$A$3:$AK$86,35,FALSE)+((VLOOKUP(A159,'Calc Form 2 Freq and Perc'!$A$3:$AK$86,9,FALSE))-E160))</f>
        <v>0</v>
      </c>
      <c r="E160" s="121">
        <f>VLOOKUP(A159,'Calc Form 2 Freq and Perc'!$A$3:$AK$86,5,FALSE)</f>
        <v>0</v>
      </c>
      <c r="F160" s="94">
        <f>VLOOKUP(A159,'Calc Form 2 Freq and Perc'!$A$3:$AK$86,14,FALSE)</f>
        <v>0</v>
      </c>
      <c r="G160" s="94">
        <f>VLOOKUP(A159,'Calc Form 2 Freq and Perc'!$A$3:$AK$86, 20,FALSE)</f>
        <v>0</v>
      </c>
      <c r="H160" s="94">
        <f>VLOOKUP(A159,'Calc Form 2 Freq and Perc'!$A$3:$AK$86,26,FALSE)</f>
        <v>0</v>
      </c>
      <c r="I160" s="94">
        <f>VLOOKUP(A159,'Calc Form 2 Freq and Perc'!$A$3:$AK$86,29,FALSE)</f>
        <v>0</v>
      </c>
      <c r="J160" s="94">
        <f>VLOOKUP(A159,'Calc Form 2 Freq and Perc'!$A$3:$AK$86,32,FALSE)</f>
        <v>0</v>
      </c>
      <c r="K160" s="502" t="str">
        <f>IFERROR((SUMPRODUCT(D160:J160,$D$253:$J$253)/(SUM(D160:J160))), " ")</f>
        <v xml:space="preserve"> </v>
      </c>
    </row>
    <row r="161" spans="1:11" ht="117" customHeight="1" thickBot="1" x14ac:dyDescent="0.4">
      <c r="A161" s="501"/>
      <c r="B161" s="517"/>
      <c r="C161" s="147" t="s">
        <v>255</v>
      </c>
      <c r="D161" s="159" t="str">
        <f>IFERROR(VLOOKUP(A159,'Calc Form 2 Freq and Perc'!$A$3:$AK$86,36,FALSE)," ")</f>
        <v xml:space="preserve"> </v>
      </c>
      <c r="E161" s="159" t="str">
        <f>IFERROR(VLOOKUP(A159,'Calc Form 2 Freq and Perc'!$A$3:$AK$86,6,FALSE), " ")</f>
        <v xml:space="preserve"> </v>
      </c>
      <c r="F161" s="160" t="str">
        <f>IFERROR(VLOOKUP(A159,'Calc Form 2 Freq and Perc'!$A$3:$AK$86,15,FALSE), " ")</f>
        <v xml:space="preserve"> </v>
      </c>
      <c r="G161" s="160" t="str">
        <f>IFERROR(VLOOKUP(A159,'Calc Form 2 Freq and Perc'!$A$3:$AK$86, 21,FALSE), " ")</f>
        <v xml:space="preserve"> </v>
      </c>
      <c r="H161" s="160" t="str">
        <f>IFERROR(VLOOKUP(A159,'Calc Form 2 Freq and Perc'!$A$3:$AK$86,27,FALSE), " ")</f>
        <v xml:space="preserve"> </v>
      </c>
      <c r="I161" s="160" t="str">
        <f>IFERROR(VLOOKUP(A159,'Calc Form 2 Freq and Perc'!$A$3:$AK$86,30,FALSE), " ")</f>
        <v xml:space="preserve"> </v>
      </c>
      <c r="J161" s="160" t="str">
        <f>IFERROR(VLOOKUP(A159,'Calc Form 2 Freq and Perc'!$A$3:$AK$86,33,FALSE), " ")</f>
        <v xml:space="preserve"> </v>
      </c>
      <c r="K161" s="518"/>
    </row>
    <row r="162" spans="1:11" s="76" customFormat="1" ht="26.5" customHeight="1" x14ac:dyDescent="0.35">
      <c r="A162" s="255"/>
      <c r="B162" s="63"/>
      <c r="C162" s="88"/>
      <c r="D162" s="177"/>
      <c r="E162" s="177"/>
      <c r="F162" s="177"/>
      <c r="G162" s="462" t="s">
        <v>278</v>
      </c>
      <c r="H162" s="463"/>
      <c r="I162" s="463"/>
      <c r="J162" s="463"/>
      <c r="K162" s="464"/>
    </row>
    <row r="163" spans="1:11" ht="24" customHeight="1" x14ac:dyDescent="0.35">
      <c r="A163" s="257"/>
      <c r="B163" s="136"/>
      <c r="C163" s="84"/>
      <c r="D163" s="78"/>
      <c r="E163" s="78"/>
      <c r="F163" s="176"/>
      <c r="G163" s="465" t="s">
        <v>260</v>
      </c>
      <c r="H163" s="466"/>
      <c r="I163" s="466"/>
      <c r="J163" s="466"/>
      <c r="K163" s="179">
        <f>SUM(K124:K161)</f>
        <v>0</v>
      </c>
    </row>
    <row r="164" spans="1:11" ht="24" customHeight="1" thickBot="1" x14ac:dyDescent="0.4">
      <c r="A164" s="257"/>
      <c r="B164" s="136"/>
      <c r="C164" s="84"/>
      <c r="D164" s="78"/>
      <c r="E164" s="78"/>
      <c r="F164" s="78"/>
      <c r="G164" s="467" t="s">
        <v>271</v>
      </c>
      <c r="H164" s="468"/>
      <c r="I164" s="468"/>
      <c r="J164" s="468"/>
      <c r="K164" s="211">
        <f>(K163/85)</f>
        <v>0</v>
      </c>
    </row>
    <row r="165" spans="1:11" ht="24" customHeight="1" thickBot="1" x14ac:dyDescent="0.4">
      <c r="A165" s="257"/>
      <c r="B165" s="136"/>
      <c r="C165" s="84"/>
      <c r="D165" s="78"/>
      <c r="E165" s="78"/>
      <c r="F165" s="78"/>
      <c r="G165" s="180"/>
      <c r="H165" s="180"/>
      <c r="I165" s="180"/>
      <c r="J165" s="180"/>
      <c r="K165" s="181"/>
    </row>
    <row r="166" spans="1:11" ht="27" customHeight="1" x14ac:dyDescent="0.35">
      <c r="A166" s="413" t="s">
        <v>76</v>
      </c>
      <c r="B166" s="414"/>
      <c r="C166" s="225"/>
      <c r="D166" s="125" t="s">
        <v>141</v>
      </c>
      <c r="E166" s="120" t="s">
        <v>142</v>
      </c>
      <c r="F166" s="58" t="s">
        <v>148</v>
      </c>
      <c r="G166" s="58" t="s">
        <v>137</v>
      </c>
      <c r="H166" s="58" t="s">
        <v>138</v>
      </c>
      <c r="I166" s="58" t="s">
        <v>139</v>
      </c>
      <c r="J166" s="214" t="s">
        <v>140</v>
      </c>
      <c r="K166" s="505" t="s">
        <v>254</v>
      </c>
    </row>
    <row r="167" spans="1:11" ht="15.65" customHeight="1" thickBot="1" x14ac:dyDescent="0.4">
      <c r="A167" s="415"/>
      <c r="B167" s="416"/>
      <c r="C167" s="226"/>
      <c r="D167" s="195">
        <v>0</v>
      </c>
      <c r="E167" s="196">
        <v>0</v>
      </c>
      <c r="F167" s="197">
        <v>1</v>
      </c>
      <c r="G167" s="197">
        <v>2</v>
      </c>
      <c r="H167" s="197">
        <v>3</v>
      </c>
      <c r="I167" s="197">
        <v>4</v>
      </c>
      <c r="J167" s="215">
        <v>5</v>
      </c>
      <c r="K167" s="506"/>
    </row>
    <row r="168" spans="1:11" s="76" customFormat="1" ht="19.5" customHeight="1" thickBot="1" x14ac:dyDescent="0.4">
      <c r="A168" s="207" t="s">
        <v>77</v>
      </c>
      <c r="B168" s="143"/>
      <c r="C168" s="217"/>
      <c r="D168" s="166"/>
      <c r="E168" s="166"/>
      <c r="F168" s="166"/>
      <c r="G168" s="166"/>
      <c r="H168" s="166"/>
      <c r="I168" s="166"/>
      <c r="J168" s="166"/>
      <c r="K168" s="188"/>
    </row>
    <row r="169" spans="1:11" ht="24" customHeight="1" x14ac:dyDescent="0.35">
      <c r="A169" s="486">
        <v>5.0999999999999996</v>
      </c>
      <c r="B169" s="503" t="s">
        <v>78</v>
      </c>
      <c r="C169" s="146" t="s">
        <v>128</v>
      </c>
      <c r="D169" s="94">
        <f>(VLOOKUP(Report!A169:A170,'Calc Form 2 Freq and Perc'!$A$3:$AK$86,35,FALSE)+((VLOOKUP(A169:A170,'Calc Form 2 Freq and Perc'!$A$3:$AK$86,9,FALSE))-E169))</f>
        <v>0</v>
      </c>
      <c r="E169" s="121">
        <f>VLOOKUP(A169,'Calc Form 2 Freq and Perc'!$A$3:$AK$86,5,FALSE)</f>
        <v>0</v>
      </c>
      <c r="F169" s="94">
        <f>VLOOKUP(A169,'Calc Form 2 Freq and Perc'!$A$3:$AK$86,11,FALSE)</f>
        <v>0</v>
      </c>
      <c r="G169" s="94">
        <f>VLOOKUP(A169,'Calc Form 2 Freq and Perc'!$A$3:$AK$86, 14,FALSE)</f>
        <v>0</v>
      </c>
      <c r="H169" s="94">
        <f>VLOOKUP(A169,'Calc Form 2 Freq and Perc'!$A$3:$AK$86,17,FALSE)</f>
        <v>0</v>
      </c>
      <c r="I169" s="94">
        <f>VLOOKUP(A169,'Calc Form 2 Freq and Perc'!$A$3:$AK$86,20,FALSE)</f>
        <v>0</v>
      </c>
      <c r="J169" s="94">
        <f>VLOOKUP(A169,'Calc Form 2 Freq and Perc'!$A$3:$AK$86,23,FALSE)</f>
        <v>0</v>
      </c>
      <c r="K169" s="423" t="str">
        <f>IFERROR((SUMPRODUCT(D169:J169,$D$10:$J$10))/(SUM(D169:J169)), " ")</f>
        <v xml:space="preserve"> </v>
      </c>
    </row>
    <row r="170" spans="1:11" ht="26.25" customHeight="1" thickBot="1" x14ac:dyDescent="0.4">
      <c r="A170" s="490"/>
      <c r="B170" s="507"/>
      <c r="C170" s="151" t="s">
        <v>255</v>
      </c>
      <c r="D170" s="154" t="str">
        <f>IFERROR(VLOOKUP(A169,'Calc Form 2 Freq and Perc'!$A$3:$AK$86,36,FALSE)," ")</f>
        <v xml:space="preserve"> </v>
      </c>
      <c r="E170" s="162" t="str">
        <f>IFERROR(VLOOKUP(A169,'Calc Form 2 Freq and Perc'!$A$3:$AK$86,6,FALSE)," ")</f>
        <v xml:space="preserve"> </v>
      </c>
      <c r="F170" s="163" t="str">
        <f>IFERROR(VLOOKUP(A169,'Calc Form 2 Freq and Perc'!$A$3:$AK$86,12,FALSE)," ")</f>
        <v xml:space="preserve"> </v>
      </c>
      <c r="G170" s="163" t="str">
        <f>IFERROR(VLOOKUP(A169,'Calc Form 2 Freq and Perc'!$A$3:$AK$86, 15,FALSE), " ")</f>
        <v xml:space="preserve"> </v>
      </c>
      <c r="H170" s="163" t="str">
        <f>IFERROR(VLOOKUP(A169,'Calc Form 2 Freq and Perc'!$A$3:$AK$86,18,FALSE)," ")</f>
        <v xml:space="preserve"> </v>
      </c>
      <c r="I170" s="163" t="str">
        <f>IFERROR(VLOOKUP(A169,'Calc Form 2 Freq and Perc'!$A$3:$AK$86,21,FALSE)," ")</f>
        <v xml:space="preserve"> </v>
      </c>
      <c r="J170" s="163" t="str">
        <f>IFERROR(VLOOKUP(A169,'Calc Form 2 Freq and Perc'!$A$3:$AK$86,24,FALSE), " ")</f>
        <v xml:space="preserve"> </v>
      </c>
      <c r="K170" s="442"/>
    </row>
    <row r="171" spans="1:11" ht="20.149999999999999" customHeight="1" x14ac:dyDescent="0.35">
      <c r="A171" s="486">
        <v>5.2</v>
      </c>
      <c r="B171" s="503" t="s">
        <v>79</v>
      </c>
      <c r="C171" s="146" t="s">
        <v>128</v>
      </c>
      <c r="D171" s="94">
        <f>(VLOOKUP(Report!A171:A172,'Calc Form 2 Freq and Perc'!$A$3:$AK$86,35,FALSE)+((VLOOKUP(A171:A172,'Calc Form 2 Freq and Perc'!$A$3:$AK$86,9,FALSE))-E171))</f>
        <v>0</v>
      </c>
      <c r="E171" s="121">
        <f>VLOOKUP(A171,'Calc Form 2 Freq and Perc'!$A$3:$AK$86,5,FALSE)</f>
        <v>0</v>
      </c>
      <c r="F171" s="94">
        <f>VLOOKUP(A171,'Calc Form 2 Freq and Perc'!$A$3:$AK$86,11,FALSE)</f>
        <v>0</v>
      </c>
      <c r="G171" s="94">
        <f>VLOOKUP(A171,'Calc Form 2 Freq and Perc'!$A$3:$AK$86, 14,FALSE)</f>
        <v>0</v>
      </c>
      <c r="H171" s="94">
        <f>VLOOKUP(A171,'Calc Form 2 Freq and Perc'!$A$3:$AK$86,17,FALSE)</f>
        <v>0</v>
      </c>
      <c r="I171" s="94">
        <f>VLOOKUP(A171,'Calc Form 2 Freq and Perc'!$A$3:$AK$86,20,FALSE)</f>
        <v>0</v>
      </c>
      <c r="J171" s="94">
        <f>VLOOKUP(A171,'Calc Form 2 Freq and Perc'!$A$3:$AK$86,23,FALSE)</f>
        <v>0</v>
      </c>
      <c r="K171" s="423" t="str">
        <f>IFERROR((SUMPRODUCT(D171:J171,$D$10:$J$10))/(SUM(D171:J171)), " ")</f>
        <v xml:space="preserve"> </v>
      </c>
    </row>
    <row r="172" spans="1:11" ht="18" customHeight="1" thickBot="1" x14ac:dyDescent="0.4">
      <c r="A172" s="487"/>
      <c r="B172" s="504"/>
      <c r="C172" s="152" t="s">
        <v>255</v>
      </c>
      <c r="D172" s="154" t="str">
        <f>IFERROR(VLOOKUP(A171,'Calc Form 2 Freq and Perc'!$A$3:$AK$86,36,FALSE)," ")</f>
        <v xml:space="preserve"> </v>
      </c>
      <c r="E172" s="157" t="str">
        <f>IFERROR(VLOOKUP(A171,'Calc Form 2 Freq and Perc'!$A$3:$AK$86,6,FALSE)," ")</f>
        <v xml:space="preserve"> </v>
      </c>
      <c r="F172" s="158" t="str">
        <f>IFERROR(VLOOKUP(A171,'Calc Form 2 Freq and Perc'!$A$3:$AK$86,12,FALSE)," ")</f>
        <v xml:space="preserve"> </v>
      </c>
      <c r="G172" s="158" t="str">
        <f>IFERROR(VLOOKUP(A171,'Calc Form 2 Freq and Perc'!$A$3:$AK$86, 15,FALSE), " ")</f>
        <v xml:space="preserve"> </v>
      </c>
      <c r="H172" s="158" t="str">
        <f>IFERROR(VLOOKUP(A171,'Calc Form 2 Freq and Perc'!$A$3:$AK$86,18,FALSE)," ")</f>
        <v xml:space="preserve"> </v>
      </c>
      <c r="I172" s="158" t="str">
        <f>IFERROR(VLOOKUP(A171,'Calc Form 2 Freq and Perc'!$A$3:$AK$86,21,FALSE)," ")</f>
        <v xml:space="preserve"> </v>
      </c>
      <c r="J172" s="158" t="str">
        <f>IFERROR(VLOOKUP(A171,'Calc Form 2 Freq and Perc'!$A$3:$AK$86,24,FALSE), " ")</f>
        <v xml:space="preserve"> </v>
      </c>
      <c r="K172" s="424"/>
    </row>
    <row r="173" spans="1:11" ht="23.15" customHeight="1" x14ac:dyDescent="0.35">
      <c r="A173" s="486">
        <v>5.3</v>
      </c>
      <c r="B173" s="503" t="s">
        <v>80</v>
      </c>
      <c r="C173" s="146" t="s">
        <v>128</v>
      </c>
      <c r="D173" s="94">
        <f>(VLOOKUP(Report!A173:A174,'Calc Form 2 Freq and Perc'!$A$3:$AK$86,35,FALSE)+((VLOOKUP(A173:A174,'Calc Form 2 Freq and Perc'!$A$3:$AK$86,9,FALSE))-E173))</f>
        <v>0</v>
      </c>
      <c r="E173" s="121">
        <f>VLOOKUP(A173,'Calc Form 2 Freq and Perc'!$A$3:$AK$86,5,FALSE)</f>
        <v>0</v>
      </c>
      <c r="F173" s="94">
        <f>VLOOKUP(A173,'Calc Form 2 Freq and Perc'!$A$3:$AK$86,11,FALSE)</f>
        <v>0</v>
      </c>
      <c r="G173" s="94">
        <f>VLOOKUP(A173,'Calc Form 2 Freq and Perc'!$A$3:$AK$86, 14,FALSE)</f>
        <v>0</v>
      </c>
      <c r="H173" s="94">
        <f>VLOOKUP(A173,'Calc Form 2 Freq and Perc'!$A$3:$AK$86,17,FALSE)</f>
        <v>0</v>
      </c>
      <c r="I173" s="94">
        <f>VLOOKUP(A173,'Calc Form 2 Freq and Perc'!$A$3:$AK$86,20,FALSE)</f>
        <v>0</v>
      </c>
      <c r="J173" s="94">
        <f>VLOOKUP(A173,'Calc Form 2 Freq and Perc'!$A$3:$AK$86,23,FALSE)</f>
        <v>0</v>
      </c>
      <c r="K173" s="442" t="str">
        <f>IFERROR((SUMPRODUCT(D173:J173,$D$10:$J$10))/(SUM(D173:J173)), " ")</f>
        <v xml:space="preserve"> </v>
      </c>
    </row>
    <row r="174" spans="1:11" ht="26.25" customHeight="1" thickBot="1" x14ac:dyDescent="0.4">
      <c r="A174" s="487"/>
      <c r="B174" s="504"/>
      <c r="C174" s="145" t="s">
        <v>255</v>
      </c>
      <c r="D174" s="154" t="str">
        <f>IFERROR(VLOOKUP(A173,'Calc Form 2 Freq and Perc'!$A$3:$AK$86,36,FALSE)," ")</f>
        <v xml:space="preserve"> </v>
      </c>
      <c r="E174" s="154" t="str">
        <f>IFERROR(VLOOKUP(A173,'Calc Form 2 Freq and Perc'!$A$3:$AK$86,6,FALSE)," ")</f>
        <v xml:space="preserve"> </v>
      </c>
      <c r="F174" s="155" t="str">
        <f>IFERROR(VLOOKUP(A173,'Calc Form 2 Freq and Perc'!$A$3:$AK$86,12,FALSE)," ")</f>
        <v xml:space="preserve"> </v>
      </c>
      <c r="G174" s="155" t="str">
        <f>IFERROR(VLOOKUP(A173,'Calc Form 2 Freq and Perc'!$A$3:$AK$86, 15,FALSE), " ")</f>
        <v xml:space="preserve"> </v>
      </c>
      <c r="H174" s="155" t="str">
        <f>IFERROR(VLOOKUP(A173,'Calc Form 2 Freq and Perc'!$A$3:$AK$86,18,FALSE)," ")</f>
        <v xml:space="preserve"> </v>
      </c>
      <c r="I174" s="155" t="str">
        <f>IFERROR(VLOOKUP(A173,'Calc Form 2 Freq and Perc'!$A$3:$AK$86,21,FALSE)," ")</f>
        <v xml:space="preserve"> </v>
      </c>
      <c r="J174" s="155" t="str">
        <f>IFERROR(VLOOKUP(A173,'Calc Form 2 Freq and Perc'!$A$3:$AK$86,24,FALSE), " ")</f>
        <v xml:space="preserve"> </v>
      </c>
      <c r="K174" s="424"/>
    </row>
    <row r="175" spans="1:11" ht="25.5" customHeight="1" x14ac:dyDescent="0.35">
      <c r="A175" s="486">
        <v>5.4</v>
      </c>
      <c r="B175" s="503" t="s">
        <v>81</v>
      </c>
      <c r="C175" s="146" t="s">
        <v>128</v>
      </c>
      <c r="D175" s="94">
        <f>(VLOOKUP(Report!A175:A176,'Calc Form 2 Freq and Perc'!$A$3:$AK$86,35,FALSE)+((VLOOKUP(A175:A176,'Calc Form 2 Freq and Perc'!$A$3:$AK$86,9,FALSE))-E175))</f>
        <v>0</v>
      </c>
      <c r="E175" s="121">
        <f>VLOOKUP(A175,'Calc Form 2 Freq and Perc'!$A$3:$AK$86,5,FALSE)</f>
        <v>0</v>
      </c>
      <c r="F175" s="94">
        <f>VLOOKUP(A175,'Calc Form 2 Freq and Perc'!$A$3:$AK$86,11,FALSE)</f>
        <v>0</v>
      </c>
      <c r="G175" s="94">
        <f>VLOOKUP(A175,'Calc Form 2 Freq and Perc'!$A$3:$AK$86, 14,FALSE)</f>
        <v>0</v>
      </c>
      <c r="H175" s="94">
        <f>VLOOKUP(A175,'Calc Form 2 Freq and Perc'!$A$3:$AK$86,17,FALSE)</f>
        <v>0</v>
      </c>
      <c r="I175" s="94">
        <f>VLOOKUP(A175,'Calc Form 2 Freq and Perc'!$A$3:$AK$86,20,FALSE)</f>
        <v>0</v>
      </c>
      <c r="J175" s="94">
        <f>VLOOKUP(A175,'Calc Form 2 Freq and Perc'!$A$3:$AK$86,23,FALSE)</f>
        <v>0</v>
      </c>
      <c r="K175" s="442" t="str">
        <f>IFERROR((SUMPRODUCT(D175:J175,$D$10:$J$10))/(SUM(D175:J175)), " ")</f>
        <v xml:space="preserve"> </v>
      </c>
    </row>
    <row r="176" spans="1:11" ht="22" customHeight="1" thickBot="1" x14ac:dyDescent="0.4">
      <c r="A176" s="487"/>
      <c r="B176" s="504"/>
      <c r="C176" s="145" t="s">
        <v>255</v>
      </c>
      <c r="D176" s="154" t="str">
        <f>IFERROR(VLOOKUP(A175,'Calc Form 2 Freq and Perc'!$A$3:$AK$86,36,FALSE)," ")</f>
        <v xml:space="preserve"> </v>
      </c>
      <c r="E176" s="154" t="str">
        <f>IFERROR(VLOOKUP(A175,'Calc Form 2 Freq and Perc'!$A$3:$AK$86,6,FALSE)," ")</f>
        <v xml:space="preserve"> </v>
      </c>
      <c r="F176" s="155" t="str">
        <f>IFERROR(VLOOKUP(A175,'Calc Form 2 Freq and Perc'!$A$3:$AK$86,12,FALSE)," ")</f>
        <v xml:space="preserve"> </v>
      </c>
      <c r="G176" s="155" t="str">
        <f>IFERROR(VLOOKUP(A175,'Calc Form 2 Freq and Perc'!$A$3:$AK$86, 15,FALSE), " ")</f>
        <v xml:space="preserve"> </v>
      </c>
      <c r="H176" s="155" t="str">
        <f>IFERROR(VLOOKUP(A175,'Calc Form 2 Freq and Perc'!$A$3:$AK$86,18,FALSE)," ")</f>
        <v xml:space="preserve"> </v>
      </c>
      <c r="I176" s="155" t="str">
        <f>IFERROR(VLOOKUP(A175,'Calc Form 2 Freq and Perc'!$A$3:$AK$86,21,FALSE)," ")</f>
        <v xml:space="preserve"> </v>
      </c>
      <c r="J176" s="155" t="str">
        <f>IFERROR(VLOOKUP(A175,'Calc Form 2 Freq and Perc'!$A$3:$AK$86,24,FALSE), " ")</f>
        <v xml:space="preserve"> </v>
      </c>
      <c r="K176" s="424"/>
    </row>
    <row r="177" spans="1:11" ht="15.65" customHeight="1" thickBot="1" x14ac:dyDescent="0.4">
      <c r="A177" s="210" t="s">
        <v>82</v>
      </c>
      <c r="B177" s="139"/>
      <c r="C177" s="217"/>
      <c r="D177" s="166"/>
      <c r="E177" s="166"/>
      <c r="F177" s="166"/>
      <c r="G177" s="166"/>
      <c r="H177" s="166"/>
      <c r="I177" s="166"/>
      <c r="J177" s="166"/>
      <c r="K177" s="189"/>
    </row>
    <row r="178" spans="1:11" ht="22" customHeight="1" x14ac:dyDescent="0.35">
      <c r="A178" s="486">
        <v>5.5</v>
      </c>
      <c r="B178" s="503" t="s">
        <v>83</v>
      </c>
      <c r="C178" s="146" t="s">
        <v>128</v>
      </c>
      <c r="D178" s="94">
        <f>(VLOOKUP(Report!A178:A179,'Calc Form 2 Freq and Perc'!$A$3:$AK$86,35,FALSE)+((VLOOKUP(A178:A179,'Calc Form 2 Freq and Perc'!$A$3:$AK$86,9,FALSE))-E178))</f>
        <v>0</v>
      </c>
      <c r="E178" s="121">
        <f>VLOOKUP(A178,'Calc Form 2 Freq and Perc'!$A$3:$AK$86,5,FALSE)</f>
        <v>0</v>
      </c>
      <c r="F178" s="94">
        <f>VLOOKUP(A178,'Calc Form 2 Freq and Perc'!$A$3:$AK$86,11,FALSE)</f>
        <v>0</v>
      </c>
      <c r="G178" s="94">
        <f>VLOOKUP(A178,'Calc Form 2 Freq and Perc'!$A$3:$AK$86, 14,FALSE)</f>
        <v>0</v>
      </c>
      <c r="H178" s="94">
        <f>VLOOKUP(A178,'Calc Form 2 Freq and Perc'!$A$3:$AK$86,17,FALSE)</f>
        <v>0</v>
      </c>
      <c r="I178" s="94">
        <f>VLOOKUP(A178,'Calc Form 2 Freq and Perc'!$A$3:$AK$86,20,FALSE)</f>
        <v>0</v>
      </c>
      <c r="J178" s="94">
        <f>VLOOKUP(A178,'Calc Form 2 Freq and Perc'!$A$3:$AK$86,23,FALSE)</f>
        <v>0</v>
      </c>
      <c r="K178" s="442" t="str">
        <f>IFERROR((SUMPRODUCT(D178:J178,$D$10:$J$10))/(SUM(D178:J178)), " ")</f>
        <v xml:space="preserve"> </v>
      </c>
    </row>
    <row r="179" spans="1:11" ht="22" customHeight="1" thickBot="1" x14ac:dyDescent="0.4">
      <c r="A179" s="490"/>
      <c r="B179" s="507"/>
      <c r="C179" s="151" t="s">
        <v>255</v>
      </c>
      <c r="D179" s="154" t="str">
        <f>IFERROR(VLOOKUP(A178,'Calc Form 2 Freq and Perc'!$A$3:$AK$86,36,FALSE)," ")</f>
        <v xml:space="preserve"> </v>
      </c>
      <c r="E179" s="162" t="str">
        <f>IFERROR(VLOOKUP(A178,'Calc Form 2 Freq and Perc'!$A$3:$AK$86,6,FALSE)," ")</f>
        <v xml:space="preserve"> </v>
      </c>
      <c r="F179" s="163" t="str">
        <f>IFERROR(VLOOKUP(A178,'Calc Form 2 Freq and Perc'!$A$3:$AK$86,12,FALSE)," ")</f>
        <v xml:space="preserve"> </v>
      </c>
      <c r="G179" s="163" t="str">
        <f>IFERROR(VLOOKUP(A178,'Calc Form 2 Freq and Perc'!$A$3:$AK$86, 15,FALSE), " ")</f>
        <v xml:space="preserve"> </v>
      </c>
      <c r="H179" s="163" t="str">
        <f>IFERROR(VLOOKUP(A178,'Calc Form 2 Freq and Perc'!$A$3:$AK$86,18,FALSE)," ")</f>
        <v xml:space="preserve"> </v>
      </c>
      <c r="I179" s="163" t="str">
        <f>IFERROR(VLOOKUP(A178,'Calc Form 2 Freq and Perc'!$A$3:$AK$86,21,FALSE)," ")</f>
        <v xml:space="preserve"> </v>
      </c>
      <c r="J179" s="163" t="str">
        <f>IFERROR(VLOOKUP(A178,'Calc Form 2 Freq and Perc'!$A$3:$AK$86,24,FALSE), " ")</f>
        <v xml:space="preserve"> </v>
      </c>
      <c r="K179" s="442"/>
    </row>
    <row r="180" spans="1:11" ht="26.15" customHeight="1" x14ac:dyDescent="0.35">
      <c r="A180" s="486">
        <v>5.6</v>
      </c>
      <c r="B180" s="503" t="s">
        <v>84</v>
      </c>
      <c r="C180" s="146" t="s">
        <v>128</v>
      </c>
      <c r="D180" s="94">
        <f>(VLOOKUP(Report!A180:A181,'Calc Form 2 Freq and Perc'!$A$3:$AK$86,35,FALSE)+((VLOOKUP(A180:A181,'Calc Form 2 Freq and Perc'!$A$3:$AK$86,9,FALSE))-E180))</f>
        <v>0</v>
      </c>
      <c r="E180" s="121">
        <f>VLOOKUP(A180,'Calc Form 2 Freq and Perc'!$A$3:$AK$86,5,FALSE)</f>
        <v>0</v>
      </c>
      <c r="F180" s="94">
        <f>VLOOKUP(A180,'Calc Form 2 Freq and Perc'!$A$3:$AK$86,11,FALSE)</f>
        <v>0</v>
      </c>
      <c r="G180" s="94">
        <f>VLOOKUP(A180,'Calc Form 2 Freq and Perc'!$A$3:$AK$86, 14,FALSE)</f>
        <v>0</v>
      </c>
      <c r="H180" s="94">
        <f>VLOOKUP(A180,'Calc Form 2 Freq and Perc'!$A$3:$AK$86,17,FALSE)</f>
        <v>0</v>
      </c>
      <c r="I180" s="94">
        <f>VLOOKUP(A180,'Calc Form 2 Freq and Perc'!$A$3:$AK$86,20,FALSE)</f>
        <v>0</v>
      </c>
      <c r="J180" s="94">
        <f>VLOOKUP(A180,'Calc Form 2 Freq and Perc'!$A$3:$AK$86,23,FALSE)</f>
        <v>0</v>
      </c>
      <c r="K180" s="423" t="str">
        <f>IFERROR((SUMPRODUCT(D180:J180,$D$10:$J$10))/(SUM(D180:J180)), " ")</f>
        <v xml:space="preserve"> </v>
      </c>
    </row>
    <row r="181" spans="1:11" ht="25.5" customHeight="1" thickBot="1" x14ac:dyDescent="0.4">
      <c r="A181" s="487"/>
      <c r="B181" s="504"/>
      <c r="C181" s="152" t="s">
        <v>255</v>
      </c>
      <c r="D181" s="154" t="str">
        <f>IFERROR(VLOOKUP(A180,'Calc Form 2 Freq and Perc'!$A$3:$AK$86,36,FALSE)," ")</f>
        <v xml:space="preserve"> </v>
      </c>
      <c r="E181" s="157" t="str">
        <f>IFERROR(VLOOKUP(A180,'Calc Form 2 Freq and Perc'!$A$3:$AK$86,6,FALSE)," ")</f>
        <v xml:space="preserve"> </v>
      </c>
      <c r="F181" s="158" t="str">
        <f>IFERROR(VLOOKUP(A180,'Calc Form 2 Freq and Perc'!$A$3:$AK$86,12,FALSE)," ")</f>
        <v xml:space="preserve"> </v>
      </c>
      <c r="G181" s="158" t="str">
        <f>IFERROR(VLOOKUP(A180,'Calc Form 2 Freq and Perc'!$A$3:$AK$86, 15,FALSE), " ")</f>
        <v xml:space="preserve"> </v>
      </c>
      <c r="H181" s="158" t="str">
        <f>IFERROR(VLOOKUP(A180,'Calc Form 2 Freq and Perc'!$A$3:$AK$86,18,FALSE)," ")</f>
        <v xml:space="preserve"> </v>
      </c>
      <c r="I181" s="158" t="str">
        <f>IFERROR(VLOOKUP(A180,'Calc Form 2 Freq and Perc'!$A$3:$AK$86,21,FALSE)," ")</f>
        <v xml:space="preserve"> </v>
      </c>
      <c r="J181" s="158" t="str">
        <f>IFERROR(VLOOKUP(A180,'Calc Form 2 Freq and Perc'!$A$3:$AK$86,24,FALSE), " ")</f>
        <v xml:space="preserve"> </v>
      </c>
      <c r="K181" s="424"/>
    </row>
    <row r="182" spans="1:11" ht="29.15" customHeight="1" x14ac:dyDescent="0.35">
      <c r="A182" s="486">
        <v>5.7</v>
      </c>
      <c r="B182" s="503" t="s">
        <v>85</v>
      </c>
      <c r="C182" s="146" t="s">
        <v>128</v>
      </c>
      <c r="D182" s="94">
        <f>(VLOOKUP(Report!A182:A183,'Calc Form 2 Freq and Perc'!$A$3:$AK$86,35,FALSE)+((VLOOKUP(A182:A183,'Calc Form 2 Freq and Perc'!$A$3:$AK$86,9,FALSE))-E182))</f>
        <v>0</v>
      </c>
      <c r="E182" s="121">
        <f>VLOOKUP(A182,'Calc Form 2 Freq and Perc'!$A$3:$AK$86,5,FALSE)</f>
        <v>0</v>
      </c>
      <c r="F182" s="94">
        <f>VLOOKUP(A182,'Calc Form 2 Freq and Perc'!$A$3:$AK$86,11,FALSE)</f>
        <v>0</v>
      </c>
      <c r="G182" s="94">
        <f>VLOOKUP(A182,'Calc Form 2 Freq and Perc'!$A$3:$AK$86, 14,FALSE)</f>
        <v>0</v>
      </c>
      <c r="H182" s="94">
        <f>VLOOKUP(A182,'Calc Form 2 Freq and Perc'!$A$3:$AK$86,17,FALSE)</f>
        <v>0</v>
      </c>
      <c r="I182" s="94">
        <f>VLOOKUP(A182,'Calc Form 2 Freq and Perc'!$A$3:$AK$86,20,FALSE)</f>
        <v>0</v>
      </c>
      <c r="J182" s="94">
        <f>VLOOKUP(A182,'Calc Form 2 Freq and Perc'!$A$3:$AK$86,23,FALSE)</f>
        <v>0</v>
      </c>
      <c r="K182" s="423" t="str">
        <f>IFERROR((SUMPRODUCT(D182:J182,$D$10:$J$10))/(SUM(D182:J182)), " ")</f>
        <v xml:space="preserve"> </v>
      </c>
    </row>
    <row r="183" spans="1:11" ht="36" customHeight="1" thickBot="1" x14ac:dyDescent="0.4">
      <c r="A183" s="487"/>
      <c r="B183" s="504"/>
      <c r="C183" s="152" t="s">
        <v>255</v>
      </c>
      <c r="D183" s="157" t="str">
        <f>IFERROR(VLOOKUP(A182,'Calc Form 2 Freq and Perc'!$A$3:$AK$86,36,FALSE)," ")</f>
        <v xml:space="preserve"> </v>
      </c>
      <c r="E183" s="157" t="str">
        <f>IFERROR(VLOOKUP(A182,'Calc Form 2 Freq and Perc'!$A$3:$AK$86,6,FALSE)," ")</f>
        <v xml:space="preserve"> </v>
      </c>
      <c r="F183" s="158" t="str">
        <f>IFERROR(VLOOKUP(A182,'Calc Form 2 Freq and Perc'!$A$3:$AK$86,12,FALSE)," ")</f>
        <v xml:space="preserve"> </v>
      </c>
      <c r="G183" s="158" t="str">
        <f>IFERROR(VLOOKUP(A182,'Calc Form 2 Freq and Perc'!$A$3:$AK$86, 15,FALSE), " ")</f>
        <v xml:space="preserve"> </v>
      </c>
      <c r="H183" s="158" t="str">
        <f>IFERROR(VLOOKUP(A182,'Calc Form 2 Freq and Perc'!$A$3:$AK$86,18,FALSE)," ")</f>
        <v xml:space="preserve"> </v>
      </c>
      <c r="I183" s="158" t="str">
        <f>IFERROR(VLOOKUP(A182,'Calc Form 2 Freq and Perc'!$A$3:$AK$86,21,FALSE)," ")</f>
        <v xml:space="preserve"> </v>
      </c>
      <c r="J183" s="158" t="str">
        <f>IFERROR(VLOOKUP(A182,'Calc Form 2 Freq and Perc'!$A$3:$AK$86,24,FALSE), " ")</f>
        <v xml:space="preserve"> </v>
      </c>
      <c r="K183" s="424"/>
    </row>
    <row r="184" spans="1:11" ht="23.15" customHeight="1" x14ac:dyDescent="0.35">
      <c r="A184" s="486">
        <v>5.8</v>
      </c>
      <c r="B184" s="503" t="s">
        <v>86</v>
      </c>
      <c r="C184" s="146" t="s">
        <v>128</v>
      </c>
      <c r="D184" s="94">
        <f>(VLOOKUP(Report!A184:A185,'Calc Form 2 Freq and Perc'!$A$3:$AK$86,35,FALSE)+((VLOOKUP(A184:A185,'Calc Form 2 Freq and Perc'!$A$3:$AK$86,9,FALSE))-E184))</f>
        <v>0</v>
      </c>
      <c r="E184" s="121">
        <f>VLOOKUP(A184,'Calc Form 2 Freq and Perc'!$A$3:$AK$86,5,FALSE)</f>
        <v>0</v>
      </c>
      <c r="F184" s="94">
        <f>VLOOKUP(A184,'Calc Form 2 Freq and Perc'!$A$3:$AK$86,11,FALSE)</f>
        <v>0</v>
      </c>
      <c r="G184" s="94">
        <f>VLOOKUP(A184,'Calc Form 2 Freq and Perc'!$A$3:$AK$86, 14,FALSE)</f>
        <v>0</v>
      </c>
      <c r="H184" s="94">
        <f>VLOOKUP(A184,'Calc Form 2 Freq and Perc'!$A$3:$AK$86,17,FALSE)</f>
        <v>0</v>
      </c>
      <c r="I184" s="94">
        <f>VLOOKUP(A184,'Calc Form 2 Freq and Perc'!$A$3:$AK$86,20,FALSE)</f>
        <v>0</v>
      </c>
      <c r="J184" s="94">
        <f>VLOOKUP(A184,'Calc Form 2 Freq and Perc'!$A$3:$AK$86,23,FALSE)</f>
        <v>0</v>
      </c>
      <c r="K184" s="423" t="str">
        <f>IFERROR((SUMPRODUCT(D184:J184,$D$10:$J$10))/(SUM(D184:J184)), " ")</f>
        <v xml:space="preserve"> </v>
      </c>
    </row>
    <row r="185" spans="1:11" ht="18" customHeight="1" thickBot="1" x14ac:dyDescent="0.4">
      <c r="A185" s="487"/>
      <c r="B185" s="504"/>
      <c r="C185" s="152" t="s">
        <v>255</v>
      </c>
      <c r="D185" s="157" t="str">
        <f>IFERROR(VLOOKUP(A184,'Calc Form 2 Freq and Perc'!$A$3:$AK$86,36,FALSE)," ")</f>
        <v xml:space="preserve"> </v>
      </c>
      <c r="E185" s="157" t="str">
        <f>IFERROR(VLOOKUP(A184,'Calc Form 2 Freq and Perc'!$A$3:$AK$86,6,FALSE)," ")</f>
        <v xml:space="preserve"> </v>
      </c>
      <c r="F185" s="158" t="str">
        <f>IFERROR(VLOOKUP(A184,'Calc Form 2 Freq and Perc'!$A$3:$AK$86,12,FALSE)," ")</f>
        <v xml:space="preserve"> </v>
      </c>
      <c r="G185" s="158" t="str">
        <f>IFERROR(VLOOKUP(A184,'Calc Form 2 Freq and Perc'!$A$3:$AK$86, 15,FALSE), " ")</f>
        <v xml:space="preserve"> </v>
      </c>
      <c r="H185" s="158" t="str">
        <f>IFERROR(VLOOKUP(A184,'Calc Form 2 Freq and Perc'!$A$3:$AK$86,18,FALSE)," ")</f>
        <v xml:space="preserve"> </v>
      </c>
      <c r="I185" s="158" t="str">
        <f>IFERROR(VLOOKUP(A184,'Calc Form 2 Freq and Perc'!$A$3:$AK$86,21,FALSE)," ")</f>
        <v xml:space="preserve"> </v>
      </c>
      <c r="J185" s="158" t="str">
        <f>IFERROR(VLOOKUP(A184,'Calc Form 2 Freq and Perc'!$A$3:$AK$86,24,FALSE), " ")</f>
        <v xml:space="preserve"> </v>
      </c>
      <c r="K185" s="424"/>
    </row>
    <row r="186" spans="1:11" ht="18.649999999999999" customHeight="1" x14ac:dyDescent="0.35">
      <c r="A186" s="486">
        <v>5.9</v>
      </c>
      <c r="B186" s="503" t="s">
        <v>87</v>
      </c>
      <c r="C186" s="146" t="s">
        <v>128</v>
      </c>
      <c r="D186" s="94">
        <f>(VLOOKUP(Report!A186:A187,'Calc Form 2 Freq and Perc'!$A$3:$AK$86,35,FALSE)+((VLOOKUP(A186:A187,'Calc Form 2 Freq and Perc'!$A$3:$AK$86,9,FALSE))-E186))</f>
        <v>0</v>
      </c>
      <c r="E186" s="121">
        <f>VLOOKUP(A186,'Calc Form 2 Freq and Perc'!$A$3:$AK$86,5,FALSE)</f>
        <v>0</v>
      </c>
      <c r="F186" s="94">
        <f>VLOOKUP(A186,'Calc Form 2 Freq and Perc'!$A$3:$AK$86,11,FALSE)</f>
        <v>0</v>
      </c>
      <c r="G186" s="94">
        <f>VLOOKUP(A186,'Calc Form 2 Freq and Perc'!$A$3:$AK$86, 14,FALSE)</f>
        <v>0</v>
      </c>
      <c r="H186" s="94">
        <f>VLOOKUP(A186,'Calc Form 2 Freq and Perc'!$A$3:$AK$86,17,FALSE)</f>
        <v>0</v>
      </c>
      <c r="I186" s="94">
        <f>VLOOKUP(A186,'Calc Form 2 Freq and Perc'!$A$3:$AK$86,20,FALSE)</f>
        <v>0</v>
      </c>
      <c r="J186" s="94">
        <f>VLOOKUP(A186,'Calc Form 2 Freq and Perc'!$A$3:$AK$86,23,FALSE)</f>
        <v>0</v>
      </c>
      <c r="K186" s="423" t="str">
        <f>IFERROR((SUMPRODUCT(D186:J186,$D$10:$J$10))/(SUM(D186:J186)), " ")</f>
        <v xml:space="preserve"> </v>
      </c>
    </row>
    <row r="187" spans="1:11" ht="18" customHeight="1" thickBot="1" x14ac:dyDescent="0.4">
      <c r="A187" s="487"/>
      <c r="B187" s="504"/>
      <c r="C187" s="152" t="s">
        <v>255</v>
      </c>
      <c r="D187" s="157" t="str">
        <f>IFERROR(VLOOKUP(A186,'Calc Form 2 Freq and Perc'!$A$3:$AK$86,36,FALSE)," ")</f>
        <v xml:space="preserve"> </v>
      </c>
      <c r="E187" s="157" t="str">
        <f>IFERROR(VLOOKUP(A186,'Calc Form 2 Freq and Perc'!$A$3:$AK$86,6,FALSE)," ")</f>
        <v xml:space="preserve"> </v>
      </c>
      <c r="F187" s="158" t="str">
        <f>IFERROR(VLOOKUP(A186,'Calc Form 2 Freq and Perc'!$A$3:$AK$86,12,FALSE)," ")</f>
        <v xml:space="preserve"> </v>
      </c>
      <c r="G187" s="158" t="str">
        <f>IFERROR(VLOOKUP(A186,'Calc Form 2 Freq and Perc'!$A$3:$AK$86, 15,FALSE), " ")</f>
        <v xml:space="preserve"> </v>
      </c>
      <c r="H187" s="158" t="str">
        <f>IFERROR(VLOOKUP(A186,'Calc Form 2 Freq and Perc'!$A$3:$AK$86,18,FALSE)," ")</f>
        <v xml:space="preserve"> </v>
      </c>
      <c r="I187" s="158" t="str">
        <f>IFERROR(VLOOKUP(A186,'Calc Form 2 Freq and Perc'!$A$3:$AK$86,21,FALSE)," ")</f>
        <v xml:space="preserve"> </v>
      </c>
      <c r="J187" s="158" t="str">
        <f>IFERROR(VLOOKUP(A186,'Calc Form 2 Freq and Perc'!$A$3:$AK$86,24,FALSE), " ")</f>
        <v xml:space="preserve"> </v>
      </c>
      <c r="K187" s="424"/>
    </row>
    <row r="188" spans="1:11" ht="26.15" customHeight="1" x14ac:dyDescent="0.35">
      <c r="A188" s="529" t="s">
        <v>290</v>
      </c>
      <c r="B188" s="530"/>
      <c r="C188" s="241"/>
      <c r="D188" s="126" t="s">
        <v>141</v>
      </c>
      <c r="E188" s="61" t="s">
        <v>142</v>
      </c>
      <c r="F188" s="60" t="s">
        <v>143</v>
      </c>
      <c r="G188" s="60" t="s">
        <v>144</v>
      </c>
      <c r="H188" s="60" t="s">
        <v>145</v>
      </c>
      <c r="I188" s="115" t="s">
        <v>146</v>
      </c>
      <c r="J188" s="168" t="s">
        <v>147</v>
      </c>
      <c r="K188" s="445" t="s">
        <v>254</v>
      </c>
    </row>
    <row r="189" spans="1:11" ht="15" customHeight="1" thickBot="1" x14ac:dyDescent="0.4">
      <c r="A189" s="531"/>
      <c r="B189" s="532"/>
      <c r="C189" s="242"/>
      <c r="D189" s="266">
        <v>0</v>
      </c>
      <c r="E189" s="267">
        <v>0</v>
      </c>
      <c r="F189" s="268">
        <v>2</v>
      </c>
      <c r="G189" s="268">
        <v>4</v>
      </c>
      <c r="H189" s="268">
        <v>6</v>
      </c>
      <c r="I189" s="268">
        <v>8</v>
      </c>
      <c r="J189" s="269">
        <v>10</v>
      </c>
      <c r="K189" s="533"/>
    </row>
    <row r="190" spans="1:11" ht="4" hidden="1" customHeight="1" thickBot="1" x14ac:dyDescent="0.4">
      <c r="A190" s="499">
        <v>5.101</v>
      </c>
      <c r="B190" s="534" t="s">
        <v>89</v>
      </c>
      <c r="C190" s="118"/>
      <c r="D190" s="170"/>
      <c r="E190" s="170"/>
      <c r="F190" s="170"/>
      <c r="G190" s="170"/>
      <c r="H190" s="170"/>
      <c r="I190" s="170"/>
      <c r="J190" s="171"/>
      <c r="K190" s="265"/>
    </row>
    <row r="191" spans="1:11" ht="50.5" customHeight="1" x14ac:dyDescent="0.35">
      <c r="A191" s="500"/>
      <c r="B191" s="535"/>
      <c r="C191" s="270" t="s">
        <v>128</v>
      </c>
      <c r="D191" s="94">
        <f>(VLOOKUP(A190,'Calc Form 2 Freq and Perc'!$A$3:$AK$86,35,FALSE)+((VLOOKUP(A190,'Calc Form 2 Freq and Perc'!$A$3:$AK$86,9,FALSE))-E191))</f>
        <v>0</v>
      </c>
      <c r="E191" s="121">
        <f>VLOOKUP(A190,'Calc Form 2 Freq and Perc'!$A$3:$AK$86,5,FALSE)</f>
        <v>0</v>
      </c>
      <c r="F191" s="94">
        <f>VLOOKUP(A190,'Calc Form 2 Freq and Perc'!$A$3:$AK$86,14,FALSE)</f>
        <v>0</v>
      </c>
      <c r="G191" s="94">
        <f>VLOOKUP(A190,'Calc Form 2 Freq and Perc'!$A$3:$AK$86, 20,FALSE)</f>
        <v>0</v>
      </c>
      <c r="H191" s="94">
        <f>VLOOKUP(A190,'Calc Form 2 Freq and Perc'!$A$3:$AK$86,26,FALSE)</f>
        <v>0</v>
      </c>
      <c r="I191" s="94">
        <f>VLOOKUP(A190,'Calc Form 2 Freq and Perc'!$A$3:$AK$86,29,FALSE)</f>
        <v>0</v>
      </c>
      <c r="J191" s="94">
        <f>VLOOKUP(A190,'Calc Form 2 Freq and Perc'!$A$3:$AK$86,32,FALSE)</f>
        <v>0</v>
      </c>
      <c r="K191" s="502" t="str">
        <f>IFERROR((SUMPRODUCT(D191:J191,$D$253:$J$253)/(SUM(D191:J191))), " ")</f>
        <v xml:space="preserve"> </v>
      </c>
    </row>
    <row r="192" spans="1:11" ht="78.75" customHeight="1" thickBot="1" x14ac:dyDescent="0.4">
      <c r="A192" s="501"/>
      <c r="B192" s="536"/>
      <c r="C192" s="271" t="s">
        <v>255</v>
      </c>
      <c r="D192" s="159" t="str">
        <f>IFERROR(VLOOKUP(A190,'Calc Form 2 Freq and Perc'!$A$3:$AK$86,36,FALSE)," ")</f>
        <v xml:space="preserve"> </v>
      </c>
      <c r="E192" s="159" t="str">
        <f>IFERROR(VLOOKUP(A190,'Calc Form 2 Freq and Perc'!$A$3:$AK$86,6,FALSE), " ")</f>
        <v xml:space="preserve"> </v>
      </c>
      <c r="F192" s="160" t="str">
        <f>IFERROR(VLOOKUP(A190,'Calc Form 2 Freq and Perc'!$A$3:$AK$86,15,FALSE), " ")</f>
        <v xml:space="preserve"> </v>
      </c>
      <c r="G192" s="178" t="str">
        <f>IFERROR(VLOOKUP(A190,'Calc Form 2 Freq and Perc'!$A$3:$AK$86, 21,FALSE), " ")</f>
        <v xml:space="preserve"> </v>
      </c>
      <c r="H192" s="178" t="str">
        <f>IFERROR(VLOOKUP(A190,'Calc Form 2 Freq and Perc'!$A$3:$AK$86,27,FALSE), " ")</f>
        <v xml:space="preserve"> </v>
      </c>
      <c r="I192" s="178" t="str">
        <f>IFERROR(VLOOKUP(A190,'Calc Form 2 Freq and Perc'!$A$3:$AK$86,30,FALSE), " ")</f>
        <v xml:space="preserve"> </v>
      </c>
      <c r="J192" s="178" t="str">
        <f>IFERROR(VLOOKUP(A190,'Calc Form 2 Freq and Perc'!$A$3:$AK$86,33,FALSE), " ")</f>
        <v xml:space="preserve"> </v>
      </c>
      <c r="K192" s="453"/>
    </row>
    <row r="193" spans="1:11" s="76" customFormat="1" ht="26.5" customHeight="1" x14ac:dyDescent="0.35">
      <c r="A193" s="255"/>
      <c r="B193" s="63"/>
      <c r="C193" s="88"/>
      <c r="D193" s="177"/>
      <c r="E193" s="177"/>
      <c r="F193" s="177"/>
      <c r="G193" s="462" t="s">
        <v>282</v>
      </c>
      <c r="H193" s="463"/>
      <c r="I193" s="463"/>
      <c r="J193" s="463"/>
      <c r="K193" s="464"/>
    </row>
    <row r="194" spans="1:11" ht="24" customHeight="1" x14ac:dyDescent="0.35">
      <c r="A194" s="258"/>
      <c r="B194" s="137"/>
      <c r="C194" s="256"/>
      <c r="D194" s="79"/>
      <c r="E194" s="79"/>
      <c r="F194" s="260"/>
      <c r="G194" s="525" t="s">
        <v>257</v>
      </c>
      <c r="H194" s="526"/>
      <c r="I194" s="526"/>
      <c r="J194" s="526"/>
      <c r="K194" s="179">
        <f>SUM(K169:K192)</f>
        <v>0</v>
      </c>
    </row>
    <row r="195" spans="1:11" ht="24" customHeight="1" thickBot="1" x14ac:dyDescent="0.4">
      <c r="A195" s="258"/>
      <c r="B195" s="137"/>
      <c r="C195" s="256"/>
      <c r="D195" s="79"/>
      <c r="E195" s="79"/>
      <c r="F195" s="79"/>
      <c r="G195" s="527" t="s">
        <v>271</v>
      </c>
      <c r="H195" s="528"/>
      <c r="I195" s="528"/>
      <c r="J195" s="528"/>
      <c r="K195" s="211">
        <f>(K194/55)</f>
        <v>0</v>
      </c>
    </row>
    <row r="196" spans="1:11" s="76" customFormat="1" ht="15" thickBot="1" x14ac:dyDescent="0.4">
      <c r="A196" s="252"/>
      <c r="B196" s="72"/>
      <c r="C196" s="261"/>
      <c r="D196" s="82"/>
      <c r="E196" s="82"/>
      <c r="F196" s="82"/>
      <c r="G196" s="82"/>
      <c r="H196" s="82"/>
      <c r="I196" s="82"/>
      <c r="J196" s="82"/>
      <c r="K196" s="262"/>
    </row>
    <row r="197" spans="1:11" ht="27" customHeight="1" x14ac:dyDescent="0.35">
      <c r="A197" s="508" t="s">
        <v>90</v>
      </c>
      <c r="B197" s="509"/>
      <c r="C197" s="537"/>
      <c r="D197" s="125" t="s">
        <v>141</v>
      </c>
      <c r="E197" s="120" t="s">
        <v>142</v>
      </c>
      <c r="F197" s="58" t="s">
        <v>148</v>
      </c>
      <c r="G197" s="58" t="s">
        <v>137</v>
      </c>
      <c r="H197" s="58" t="s">
        <v>138</v>
      </c>
      <c r="I197" s="58" t="s">
        <v>139</v>
      </c>
      <c r="J197" s="58" t="s">
        <v>140</v>
      </c>
      <c r="K197" s="417" t="s">
        <v>254</v>
      </c>
    </row>
    <row r="198" spans="1:11" ht="15" customHeight="1" thickBot="1" x14ac:dyDescent="0.4">
      <c r="A198" s="511"/>
      <c r="B198" s="512"/>
      <c r="C198" s="538"/>
      <c r="D198" s="195">
        <v>0</v>
      </c>
      <c r="E198" s="196">
        <v>0</v>
      </c>
      <c r="F198" s="197">
        <v>1</v>
      </c>
      <c r="G198" s="197">
        <v>2</v>
      </c>
      <c r="H198" s="197">
        <v>3</v>
      </c>
      <c r="I198" s="197">
        <v>4</v>
      </c>
      <c r="J198" s="197">
        <v>5</v>
      </c>
      <c r="K198" s="418"/>
    </row>
    <row r="199" spans="1:11" ht="17.25" customHeight="1" thickBot="1" x14ac:dyDescent="0.4">
      <c r="A199" s="207" t="s">
        <v>91</v>
      </c>
      <c r="B199" s="143"/>
      <c r="C199" s="217"/>
      <c r="D199" s="166"/>
      <c r="E199" s="166"/>
      <c r="F199" s="166"/>
      <c r="G199" s="166"/>
      <c r="H199" s="166"/>
      <c r="I199" s="166"/>
      <c r="J199" s="166"/>
      <c r="K199" s="188"/>
    </row>
    <row r="200" spans="1:11" ht="22.5" customHeight="1" x14ac:dyDescent="0.35">
      <c r="A200" s="486">
        <v>6.1</v>
      </c>
      <c r="B200" s="503" t="s">
        <v>92</v>
      </c>
      <c r="C200" s="146" t="s">
        <v>128</v>
      </c>
      <c r="D200" s="94">
        <f>(VLOOKUP(Report!A200:A201,'Calc Form 2 Freq and Perc'!$A$3:$AK$86,35,FALSE)+((VLOOKUP(A200:A201,'Calc Form 2 Freq and Perc'!$A$3:$AK$86,9,FALSE))-E200))</f>
        <v>0</v>
      </c>
      <c r="E200" s="121">
        <f>VLOOKUP(A200,'Calc Form 2 Freq and Perc'!$A$3:$AK$86,5,FALSE)</f>
        <v>0</v>
      </c>
      <c r="F200" s="94">
        <f>VLOOKUP(A200,'Calc Form 2 Freq and Perc'!$A$3:$AK$86,11,FALSE)</f>
        <v>0</v>
      </c>
      <c r="G200" s="94">
        <f>VLOOKUP(A200,'Calc Form 2 Freq and Perc'!$A$3:$AK$86, 14,FALSE)</f>
        <v>0</v>
      </c>
      <c r="H200" s="94">
        <f>VLOOKUP(A200,'Calc Form 2 Freq and Perc'!$A$3:$AK$86,17,FALSE)</f>
        <v>0</v>
      </c>
      <c r="I200" s="94">
        <f>VLOOKUP(A200,'Calc Form 2 Freq and Perc'!$A$3:$AK$86,20,FALSE)</f>
        <v>0</v>
      </c>
      <c r="J200" s="94">
        <f>VLOOKUP(A200,'Calc Form 2 Freq and Perc'!$A$3:$AK$86,23,FALSE)</f>
        <v>0</v>
      </c>
      <c r="K200" s="442" t="str">
        <f>IFERROR((SUMPRODUCT(D200:J200,$D$10:$J$10))/(SUM(D200:J200)), " ")</f>
        <v xml:space="preserve"> </v>
      </c>
    </row>
    <row r="201" spans="1:11" ht="24" customHeight="1" thickBot="1" x14ac:dyDescent="0.4">
      <c r="A201" s="487"/>
      <c r="B201" s="504"/>
      <c r="C201" s="145" t="s">
        <v>255</v>
      </c>
      <c r="D201" s="154" t="str">
        <f>IFERROR(VLOOKUP(A200,'Calc Form 2 Freq and Perc'!$A$3:$AK$86,36,FALSE)," ")</f>
        <v xml:space="preserve"> </v>
      </c>
      <c r="E201" s="154" t="str">
        <f>IFERROR(VLOOKUP(A200,'Calc Form 2 Freq and Perc'!$A$3:$AK$86,6,FALSE)," ")</f>
        <v xml:space="preserve"> </v>
      </c>
      <c r="F201" s="155" t="str">
        <f>IFERROR(VLOOKUP(A200,'Calc Form 2 Freq and Perc'!$A$3:$AK$86,12,FALSE)," ")</f>
        <v xml:space="preserve"> </v>
      </c>
      <c r="G201" s="155" t="str">
        <f>IFERROR(VLOOKUP(A200,'Calc Form 2 Freq and Perc'!$A$3:$AK$86, 15,FALSE), " ")</f>
        <v xml:space="preserve"> </v>
      </c>
      <c r="H201" s="155" t="str">
        <f>IFERROR(VLOOKUP(A200,'Calc Form 2 Freq and Perc'!$A$3:$AK$86,18,FALSE)," ")</f>
        <v xml:space="preserve"> </v>
      </c>
      <c r="I201" s="155" t="str">
        <f>IFERROR(VLOOKUP(A200,'Calc Form 2 Freq and Perc'!$A$3:$AK$86,21,FALSE)," ")</f>
        <v xml:space="preserve"> </v>
      </c>
      <c r="J201" s="155" t="str">
        <f>IFERROR(VLOOKUP(A200,'Calc Form 2 Freq and Perc'!$A$3:$AK$86,24,FALSE), " ")</f>
        <v xml:space="preserve"> </v>
      </c>
      <c r="K201" s="424"/>
    </row>
    <row r="202" spans="1:11" ht="20.5" customHeight="1" x14ac:dyDescent="0.35">
      <c r="A202" s="486">
        <v>6.2</v>
      </c>
      <c r="B202" s="503" t="s">
        <v>93</v>
      </c>
      <c r="C202" s="146" t="s">
        <v>128</v>
      </c>
      <c r="D202" s="94">
        <f>(VLOOKUP(Report!A202:A203,'Calc Form 2 Freq and Perc'!$A$3:$AK$86,35,FALSE)+((VLOOKUP(A202:A203,'Calc Form 2 Freq and Perc'!$A$3:$AK$86,9,FALSE))-E202))</f>
        <v>0</v>
      </c>
      <c r="E202" s="121">
        <f>VLOOKUP(A202,'Calc Form 2 Freq and Perc'!$A$3:$AK$86,5,FALSE)</f>
        <v>0</v>
      </c>
      <c r="F202" s="94">
        <f>VLOOKUP(A202,'Calc Form 2 Freq and Perc'!$A$3:$AK$86,11,FALSE)</f>
        <v>0</v>
      </c>
      <c r="G202" s="94">
        <f>VLOOKUP(A202,'Calc Form 2 Freq and Perc'!$A$3:$AK$86, 14,FALSE)</f>
        <v>0</v>
      </c>
      <c r="H202" s="94">
        <f>VLOOKUP(A202,'Calc Form 2 Freq and Perc'!$A$3:$AK$86,17,FALSE)</f>
        <v>0</v>
      </c>
      <c r="I202" s="94">
        <f>VLOOKUP(A202,'Calc Form 2 Freq and Perc'!$A$3:$AK$86,20,FALSE)</f>
        <v>0</v>
      </c>
      <c r="J202" s="94">
        <f>VLOOKUP(A202,'Calc Form 2 Freq and Perc'!$A$3:$AK$86,23,FALSE)</f>
        <v>0</v>
      </c>
      <c r="K202" s="442" t="str">
        <f>IFERROR((SUMPRODUCT(D202:J202,$D$10:$J$10))/(SUM(D202:J202)), " ")</f>
        <v xml:space="preserve"> </v>
      </c>
    </row>
    <row r="203" spans="1:11" ht="17.149999999999999" customHeight="1" thickBot="1" x14ac:dyDescent="0.4">
      <c r="A203" s="487"/>
      <c r="B203" s="504"/>
      <c r="C203" s="145" t="s">
        <v>255</v>
      </c>
      <c r="D203" s="154" t="str">
        <f>IFERROR(VLOOKUP(A202,'Calc Form 2 Freq and Perc'!$A$3:$AK$86,36,FALSE)," ")</f>
        <v xml:space="preserve"> </v>
      </c>
      <c r="E203" s="154" t="str">
        <f>IFERROR(VLOOKUP(A202,'Calc Form 2 Freq and Perc'!$A$3:$AK$86,6,FALSE)," ")</f>
        <v xml:space="preserve"> </v>
      </c>
      <c r="F203" s="155" t="str">
        <f>IFERROR(VLOOKUP(A202,'Calc Form 2 Freq and Perc'!$A$3:$AK$86,12,FALSE)," ")</f>
        <v xml:space="preserve"> </v>
      </c>
      <c r="G203" s="155" t="str">
        <f>IFERROR(VLOOKUP(A202,'Calc Form 2 Freq and Perc'!$A$3:$AK$86, 15,FALSE), " ")</f>
        <v xml:space="preserve"> </v>
      </c>
      <c r="H203" s="155" t="str">
        <f>IFERROR(VLOOKUP(A202,'Calc Form 2 Freq and Perc'!$A$3:$AK$86,18,FALSE)," ")</f>
        <v xml:space="preserve"> </v>
      </c>
      <c r="I203" s="155" t="str">
        <f>IFERROR(VLOOKUP(A202,'Calc Form 2 Freq and Perc'!$A$3:$AK$86,21,FALSE)," ")</f>
        <v xml:space="preserve"> </v>
      </c>
      <c r="J203" s="155" t="str">
        <f>IFERROR(VLOOKUP(A202,'Calc Form 2 Freq and Perc'!$A$3:$AK$86,24,FALSE), " ")</f>
        <v xml:space="preserve"> </v>
      </c>
      <c r="K203" s="424"/>
    </row>
    <row r="204" spans="1:11" ht="16" customHeight="1" x14ac:dyDescent="0.35">
      <c r="A204" s="486">
        <v>6.3</v>
      </c>
      <c r="B204" s="503" t="s">
        <v>291</v>
      </c>
      <c r="C204" s="146" t="s">
        <v>128</v>
      </c>
      <c r="D204" s="94">
        <f>(VLOOKUP(Report!A204:A205,'Calc Form 2 Freq and Perc'!$A$3:$AK$86,35,FALSE)+((VLOOKUP(A204:A205,'Calc Form 2 Freq and Perc'!$A$3:$AK$86,9,FALSE))-E204))</f>
        <v>0</v>
      </c>
      <c r="E204" s="121">
        <f>VLOOKUP(A204,'Calc Form 2 Freq and Perc'!$A$3:$AK$86,5,FALSE)</f>
        <v>0</v>
      </c>
      <c r="F204" s="94">
        <f>VLOOKUP(A204,'Calc Form 2 Freq and Perc'!$A$3:$AK$86,11,FALSE)</f>
        <v>0</v>
      </c>
      <c r="G204" s="94">
        <f>VLOOKUP(A204,'Calc Form 2 Freq and Perc'!$A$3:$AK$86, 14,FALSE)</f>
        <v>0</v>
      </c>
      <c r="H204" s="94">
        <f>VLOOKUP(A204,'Calc Form 2 Freq and Perc'!$A$3:$AK$86,17,FALSE)</f>
        <v>0</v>
      </c>
      <c r="I204" s="94">
        <f>VLOOKUP(A204,'Calc Form 2 Freq and Perc'!$A$3:$AK$86,20,FALSE)</f>
        <v>0</v>
      </c>
      <c r="J204" s="94">
        <f>VLOOKUP(A204,'Calc Form 2 Freq and Perc'!$A$3:$AK$86,23,FALSE)</f>
        <v>0</v>
      </c>
      <c r="K204" s="423" t="str">
        <f>IFERROR((SUMPRODUCT(D204:J204,$D$10:$J$10))/(SUM(D204:J204)), " ")</f>
        <v xml:space="preserve"> </v>
      </c>
    </row>
    <row r="205" spans="1:11" ht="15" thickBot="1" x14ac:dyDescent="0.4">
      <c r="A205" s="487"/>
      <c r="B205" s="504"/>
      <c r="C205" s="152" t="s">
        <v>255</v>
      </c>
      <c r="D205" s="157" t="str">
        <f>IFERROR(VLOOKUP(A204,'Calc Form 2 Freq and Perc'!$A$3:$AK$86,36,FALSE)," ")</f>
        <v xml:space="preserve"> </v>
      </c>
      <c r="E205" s="157" t="str">
        <f>IFERROR(VLOOKUP(A204,'Calc Form 2 Freq and Perc'!$A$3:$AK$86,6,FALSE)," ")</f>
        <v xml:space="preserve"> </v>
      </c>
      <c r="F205" s="158" t="str">
        <f>IFERROR(VLOOKUP(A204,'Calc Form 2 Freq and Perc'!$A$3:$AK$86,12,FALSE)," ")</f>
        <v xml:space="preserve"> </v>
      </c>
      <c r="G205" s="158" t="str">
        <f>IFERROR(VLOOKUP(A204,'Calc Form 2 Freq and Perc'!$A$3:$AK$86, 15,FALSE), " ")</f>
        <v xml:space="preserve"> </v>
      </c>
      <c r="H205" s="158" t="str">
        <f>IFERROR(VLOOKUP(A204,'Calc Form 2 Freq and Perc'!$A$3:$AK$86,18,FALSE)," ")</f>
        <v xml:space="preserve"> </v>
      </c>
      <c r="I205" s="158" t="str">
        <f>IFERROR(VLOOKUP(A204,'Calc Form 2 Freq and Perc'!$A$3:$AK$86,21,FALSE)," ")</f>
        <v xml:space="preserve"> </v>
      </c>
      <c r="J205" s="158" t="str">
        <f>IFERROR(VLOOKUP(A204,'Calc Form 2 Freq and Perc'!$A$3:$AK$86,24,FALSE), " ")</f>
        <v xml:space="preserve"> </v>
      </c>
      <c r="K205" s="424"/>
    </row>
    <row r="206" spans="1:11" ht="19" customHeight="1" x14ac:dyDescent="0.35">
      <c r="A206" s="539">
        <v>6.4</v>
      </c>
      <c r="B206" s="503" t="s">
        <v>95</v>
      </c>
      <c r="C206" s="146" t="s">
        <v>128</v>
      </c>
      <c r="D206" s="94">
        <f>(VLOOKUP(Report!A206:A207,'Calc Form 2 Freq and Perc'!$A$3:$AK$86,35,FALSE)+((VLOOKUP(A206:A207,'Calc Form 2 Freq and Perc'!$A$3:$AK$86,9,FALSE))-E206))</f>
        <v>0</v>
      </c>
      <c r="E206" s="121">
        <f>VLOOKUP(A206,'Calc Form 2 Freq and Perc'!$A$3:$AK$86,5,FALSE)</f>
        <v>0</v>
      </c>
      <c r="F206" s="94">
        <f>VLOOKUP(A206,'Calc Form 2 Freq and Perc'!$A$3:$AK$86,11,FALSE)</f>
        <v>0</v>
      </c>
      <c r="G206" s="94">
        <f>VLOOKUP(A206,'Calc Form 2 Freq and Perc'!$A$3:$AK$86, 14,FALSE)</f>
        <v>0</v>
      </c>
      <c r="H206" s="94">
        <f>VLOOKUP(A206,'Calc Form 2 Freq and Perc'!$A$3:$AK$86,17,FALSE)</f>
        <v>0</v>
      </c>
      <c r="I206" s="94">
        <f>VLOOKUP(A206,'Calc Form 2 Freq and Perc'!$A$3:$AK$86,20,FALSE)</f>
        <v>0</v>
      </c>
      <c r="J206" s="94">
        <f>VLOOKUP(A206,'Calc Form 2 Freq and Perc'!$A$3:$AK$86,23,FALSE)</f>
        <v>0</v>
      </c>
      <c r="K206" s="423" t="str">
        <f>IFERROR((SUMPRODUCT(D206:J206,$D$10:$J$10))/(SUM(D206:J206)), " ")</f>
        <v xml:space="preserve"> </v>
      </c>
    </row>
    <row r="207" spans="1:11" ht="17.5" customHeight="1" thickBot="1" x14ac:dyDescent="0.4">
      <c r="A207" s="540"/>
      <c r="B207" s="504"/>
      <c r="C207" s="152" t="s">
        <v>255</v>
      </c>
      <c r="D207" s="157" t="str">
        <f>IFERROR(VLOOKUP(A206,'Calc Form 2 Freq and Perc'!$A$3:$AK$86,36,FALSE)," ")</f>
        <v xml:space="preserve"> </v>
      </c>
      <c r="E207" s="157" t="str">
        <f>IFERROR(VLOOKUP(A206,'Calc Form 2 Freq and Perc'!$A$3:$AK$86,6,FALSE)," ")</f>
        <v xml:space="preserve"> </v>
      </c>
      <c r="F207" s="158" t="str">
        <f>IFERROR(VLOOKUP(A206,'Calc Form 2 Freq and Perc'!$A$3:$AK$86,12,FALSE)," ")</f>
        <v xml:space="preserve"> </v>
      </c>
      <c r="G207" s="158" t="str">
        <f>IFERROR(VLOOKUP(A206,'Calc Form 2 Freq and Perc'!$A$3:$AK$86, 15,FALSE), " ")</f>
        <v xml:space="preserve"> </v>
      </c>
      <c r="H207" s="158" t="str">
        <f>IFERROR(VLOOKUP(A206,'Calc Form 2 Freq and Perc'!$A$3:$AK$86,18,FALSE)," ")</f>
        <v xml:space="preserve"> </v>
      </c>
      <c r="I207" s="158" t="str">
        <f>IFERROR(VLOOKUP(A206,'Calc Form 2 Freq and Perc'!$A$3:$AK$86,21,FALSE)," ")</f>
        <v xml:space="preserve"> </v>
      </c>
      <c r="J207" s="158" t="str">
        <f>IFERROR(VLOOKUP(A206,'Calc Form 2 Freq and Perc'!$A$3:$AK$86,24,FALSE), " ")</f>
        <v xml:space="preserve"> </v>
      </c>
      <c r="K207" s="424"/>
    </row>
    <row r="208" spans="1:11" ht="17.5" customHeight="1" thickBot="1" x14ac:dyDescent="0.4">
      <c r="A208" s="210" t="s">
        <v>96</v>
      </c>
      <c r="B208" s="250"/>
      <c r="C208" s="217"/>
      <c r="D208" s="166"/>
      <c r="E208" s="166"/>
      <c r="F208" s="166"/>
      <c r="G208" s="166"/>
      <c r="H208" s="166"/>
      <c r="I208" s="166"/>
      <c r="J208" s="166"/>
      <c r="K208" s="189"/>
    </row>
    <row r="209" spans="1:11" ht="19" customHeight="1" x14ac:dyDescent="0.35">
      <c r="A209" s="486">
        <v>6.5</v>
      </c>
      <c r="B209" s="503" t="s">
        <v>97</v>
      </c>
      <c r="C209" s="146" t="s">
        <v>128</v>
      </c>
      <c r="D209" s="94">
        <f>(VLOOKUP(Report!A209:A210,'Calc Form 2 Freq and Perc'!$A$3:$AK$86,35,FALSE)+((VLOOKUP(A209:A210,'Calc Form 2 Freq and Perc'!$A$3:$AK$86,9,FALSE))-E209))</f>
        <v>0</v>
      </c>
      <c r="E209" s="121">
        <f>VLOOKUP(A209,'Calc Form 2 Freq and Perc'!$A$3:$AK$86,5,FALSE)</f>
        <v>0</v>
      </c>
      <c r="F209" s="94">
        <f>VLOOKUP(A209,'Calc Form 2 Freq and Perc'!$A$3:$AK$86,11,FALSE)</f>
        <v>0</v>
      </c>
      <c r="G209" s="94">
        <f>VLOOKUP(A209,'Calc Form 2 Freq and Perc'!$A$3:$AK$86, 14,FALSE)</f>
        <v>0</v>
      </c>
      <c r="H209" s="94">
        <f>VLOOKUP(A209,'Calc Form 2 Freq and Perc'!$A$3:$AK$86,17,FALSE)</f>
        <v>0</v>
      </c>
      <c r="I209" s="94">
        <f>VLOOKUP(A209,'Calc Form 2 Freq and Perc'!$A$3:$AK$86,20,FALSE)</f>
        <v>0</v>
      </c>
      <c r="J209" s="94">
        <f>VLOOKUP(A209,'Calc Form 2 Freq and Perc'!$A$3:$AK$86,23,FALSE)</f>
        <v>0</v>
      </c>
      <c r="K209" s="423" t="str">
        <f>IFERROR((SUMPRODUCT(D209:J209,$D$10:$J$10))/(SUM(D209:J209)), " ")</f>
        <v xml:space="preserve"> </v>
      </c>
    </row>
    <row r="210" spans="1:11" ht="15" thickBot="1" x14ac:dyDescent="0.4">
      <c r="A210" s="487"/>
      <c r="B210" s="504"/>
      <c r="C210" s="152" t="s">
        <v>255</v>
      </c>
      <c r="D210" s="157" t="str">
        <f>IFERROR(VLOOKUP(A209,'Calc Form 2 Freq and Perc'!$A$3:$AK$86,36,FALSE)," ")</f>
        <v xml:space="preserve"> </v>
      </c>
      <c r="E210" s="157" t="str">
        <f>IFERROR(VLOOKUP(A209,'Calc Form 2 Freq and Perc'!$A$3:$AK$86,6,FALSE)," ")</f>
        <v xml:space="preserve"> </v>
      </c>
      <c r="F210" s="158" t="str">
        <f>IFERROR(VLOOKUP(A209,'Calc Form 2 Freq and Perc'!$A$3:$AK$86,12,FALSE)," ")</f>
        <v xml:space="preserve"> </v>
      </c>
      <c r="G210" s="158" t="str">
        <f>IFERROR(VLOOKUP(A209,'Calc Form 2 Freq and Perc'!$A$3:$AK$86, 15,FALSE), " ")</f>
        <v xml:space="preserve"> </v>
      </c>
      <c r="H210" s="158" t="str">
        <f>IFERROR(VLOOKUP(A209,'Calc Form 2 Freq and Perc'!$A$3:$AK$86,18,FALSE)," ")</f>
        <v xml:space="preserve"> </v>
      </c>
      <c r="I210" s="158" t="str">
        <f>IFERROR(VLOOKUP(A209,'Calc Form 2 Freq and Perc'!$A$3:$AK$86,21,FALSE)," ")</f>
        <v xml:space="preserve"> </v>
      </c>
      <c r="J210" s="158" t="str">
        <f>IFERROR(VLOOKUP(A209,'Calc Form 2 Freq and Perc'!$A$3:$AK$86,24,FALSE), " ")</f>
        <v xml:space="preserve"> </v>
      </c>
      <c r="K210" s="424"/>
    </row>
    <row r="211" spans="1:11" ht="23.5" customHeight="1" x14ac:dyDescent="0.35">
      <c r="A211" s="486">
        <v>6.6</v>
      </c>
      <c r="B211" s="503" t="s">
        <v>98</v>
      </c>
      <c r="C211" s="146" t="s">
        <v>128</v>
      </c>
      <c r="D211" s="94">
        <f>(VLOOKUP(Report!A211:A212,'Calc Form 2 Freq and Perc'!$A$3:$AK$86,35,FALSE)+((VLOOKUP(A211:A212,'Calc Form 2 Freq and Perc'!$A$3:$AK$86,9,FALSE))-E211))</f>
        <v>0</v>
      </c>
      <c r="E211" s="121">
        <f>VLOOKUP(A211,'Calc Form 2 Freq and Perc'!$A$3:$AK$86,5,FALSE)</f>
        <v>0</v>
      </c>
      <c r="F211" s="94">
        <f>VLOOKUP(A211,'Calc Form 2 Freq and Perc'!$A$3:$AK$86,11,FALSE)</f>
        <v>0</v>
      </c>
      <c r="G211" s="94">
        <f>VLOOKUP(A211,'Calc Form 2 Freq and Perc'!$A$3:$AK$86, 14,FALSE)</f>
        <v>0</v>
      </c>
      <c r="H211" s="94">
        <f>VLOOKUP(A211,'Calc Form 2 Freq and Perc'!$A$3:$AK$86,17,FALSE)</f>
        <v>0</v>
      </c>
      <c r="I211" s="94">
        <f>VLOOKUP(A211,'Calc Form 2 Freq and Perc'!$A$3:$AK$86,20,FALSE)</f>
        <v>0</v>
      </c>
      <c r="J211" s="94">
        <f>VLOOKUP(A211,'Calc Form 2 Freq and Perc'!$A$3:$AK$86,23,FALSE)</f>
        <v>0</v>
      </c>
      <c r="K211" s="423" t="str">
        <f>IFERROR((SUMPRODUCT(D211:J211,$D$10:$J$10))/(SUM(D211:J211)), " ")</f>
        <v xml:space="preserve"> </v>
      </c>
    </row>
    <row r="212" spans="1:11" ht="15" thickBot="1" x14ac:dyDescent="0.4">
      <c r="A212" s="487"/>
      <c r="B212" s="504"/>
      <c r="C212" s="152" t="s">
        <v>255</v>
      </c>
      <c r="D212" s="157" t="str">
        <f>IFERROR(VLOOKUP(A211,'Calc Form 2 Freq and Perc'!$A$3:$AK$86,36,FALSE)," ")</f>
        <v xml:space="preserve"> </v>
      </c>
      <c r="E212" s="157" t="str">
        <f>IFERROR(VLOOKUP(A211,'Calc Form 2 Freq and Perc'!$A$3:$AK$86,6,FALSE)," ")</f>
        <v xml:space="preserve"> </v>
      </c>
      <c r="F212" s="158" t="str">
        <f>IFERROR(VLOOKUP(A211,'Calc Form 2 Freq and Perc'!$A$3:$AK$86,12,FALSE)," ")</f>
        <v xml:space="preserve"> </v>
      </c>
      <c r="G212" s="158" t="str">
        <f>IFERROR(VLOOKUP(A211,'Calc Form 2 Freq and Perc'!$A$3:$AK$86, 15,FALSE), " ")</f>
        <v xml:space="preserve"> </v>
      </c>
      <c r="H212" s="158" t="str">
        <f>IFERROR(VLOOKUP(A211,'Calc Form 2 Freq and Perc'!$A$3:$AK$86,18,FALSE)," ")</f>
        <v xml:space="preserve"> </v>
      </c>
      <c r="I212" s="158" t="str">
        <f>IFERROR(VLOOKUP(A211,'Calc Form 2 Freq and Perc'!$A$3:$AK$86,21,FALSE)," ")</f>
        <v xml:space="preserve"> </v>
      </c>
      <c r="J212" s="158" t="str">
        <f>IFERROR(VLOOKUP(A211,'Calc Form 2 Freq and Perc'!$A$3:$AK$86,24,FALSE), " ")</f>
        <v xml:space="preserve"> </v>
      </c>
      <c r="K212" s="424"/>
    </row>
    <row r="213" spans="1:11" ht="22" customHeight="1" x14ac:dyDescent="0.35">
      <c r="A213" s="486">
        <v>6.7</v>
      </c>
      <c r="B213" s="421" t="s">
        <v>99</v>
      </c>
      <c r="C213" s="146" t="s">
        <v>128</v>
      </c>
      <c r="D213" s="94">
        <f>(VLOOKUP(Report!A213:A214,'Calc Form 2 Freq and Perc'!$A$3:$AK$86,35,FALSE)+((VLOOKUP(A213:A214,'Calc Form 2 Freq and Perc'!$A$3:$AK$86,9,FALSE))-E213))</f>
        <v>0</v>
      </c>
      <c r="E213" s="121">
        <f>VLOOKUP(A213,'Calc Form 2 Freq and Perc'!$A$3:$AK$86,5,FALSE)</f>
        <v>0</v>
      </c>
      <c r="F213" s="94">
        <f>VLOOKUP(A213,'Calc Form 2 Freq and Perc'!$A$3:$AK$86,11,FALSE)</f>
        <v>0</v>
      </c>
      <c r="G213" s="94">
        <f>VLOOKUP(A213,'Calc Form 2 Freq and Perc'!$A$3:$AK$86, 14,FALSE)</f>
        <v>0</v>
      </c>
      <c r="H213" s="94">
        <f>VLOOKUP(A213,'Calc Form 2 Freq and Perc'!$A$3:$AK$86,17,FALSE)</f>
        <v>0</v>
      </c>
      <c r="I213" s="94">
        <f>VLOOKUP(A213,'Calc Form 2 Freq and Perc'!$A$3:$AK$86,20,FALSE)</f>
        <v>0</v>
      </c>
      <c r="J213" s="94">
        <f>VLOOKUP(A213,'Calc Form 2 Freq and Perc'!$A$3:$AK$86,23,FALSE)</f>
        <v>0</v>
      </c>
      <c r="K213" s="442" t="str">
        <f>IFERROR((SUMPRODUCT(D213:J213,$D$10:$J$10))/(SUM(D213:J213)), " ")</f>
        <v xml:space="preserve"> </v>
      </c>
    </row>
    <row r="214" spans="1:11" ht="27.75" customHeight="1" thickBot="1" x14ac:dyDescent="0.4">
      <c r="A214" s="487"/>
      <c r="B214" s="422"/>
      <c r="C214" s="145" t="s">
        <v>255</v>
      </c>
      <c r="D214" s="154" t="str">
        <f>IFERROR(VLOOKUP(A213,'Calc Form 2 Freq and Perc'!$A$3:$AK$86,36,FALSE)," ")</f>
        <v xml:space="preserve"> </v>
      </c>
      <c r="E214" s="154" t="str">
        <f>IFERROR(VLOOKUP(A213,'Calc Form 2 Freq and Perc'!$A$3:$AK$86,6,FALSE)," ")</f>
        <v xml:space="preserve"> </v>
      </c>
      <c r="F214" s="155" t="str">
        <f>IFERROR(VLOOKUP(A213,'Calc Form 2 Freq and Perc'!$A$3:$AK$86,12,FALSE)," ")</f>
        <v xml:space="preserve"> </v>
      </c>
      <c r="G214" s="155" t="str">
        <f>IFERROR(VLOOKUP(A213,'Calc Form 2 Freq and Perc'!$A$3:$AK$86, 15,FALSE), " ")</f>
        <v xml:space="preserve"> </v>
      </c>
      <c r="H214" s="155" t="str">
        <f>IFERROR(VLOOKUP(A213,'Calc Form 2 Freq and Perc'!$A$3:$AK$86,18,FALSE)," ")</f>
        <v xml:space="preserve"> </v>
      </c>
      <c r="I214" s="155" t="str">
        <f>IFERROR(VLOOKUP(A213,'Calc Form 2 Freq and Perc'!$A$3:$AK$86,21,FALSE)," ")</f>
        <v xml:space="preserve"> </v>
      </c>
      <c r="J214" s="155" t="str">
        <f>IFERROR(VLOOKUP(A213,'Calc Form 2 Freq and Perc'!$A$3:$AK$86,24,FALSE), " ")</f>
        <v xml:space="preserve"> </v>
      </c>
      <c r="K214" s="424"/>
    </row>
    <row r="215" spans="1:11" ht="19" customHeight="1" x14ac:dyDescent="0.35">
      <c r="A215" s="486">
        <v>6.8</v>
      </c>
      <c r="B215" s="503" t="s">
        <v>100</v>
      </c>
      <c r="C215" s="146" t="s">
        <v>128</v>
      </c>
      <c r="D215" s="94">
        <f>(VLOOKUP(Report!A215:A216,'Calc Form 2 Freq and Perc'!$A$3:$AK$86,35,FALSE)+((VLOOKUP(A215:A216,'Calc Form 2 Freq and Perc'!$A$3:$AK$86,9,FALSE))-E215))</f>
        <v>0</v>
      </c>
      <c r="E215" s="121">
        <f>VLOOKUP(A215,'Calc Form 2 Freq and Perc'!$A$3:$AK$86,5,FALSE)</f>
        <v>0</v>
      </c>
      <c r="F215" s="94">
        <f>VLOOKUP(A215,'Calc Form 2 Freq and Perc'!$A$3:$AK$86,11,FALSE)</f>
        <v>0</v>
      </c>
      <c r="G215" s="94">
        <f>VLOOKUP(A215,'Calc Form 2 Freq and Perc'!$A$3:$AK$86, 14,FALSE)</f>
        <v>0</v>
      </c>
      <c r="H215" s="94">
        <f>VLOOKUP(A215,'Calc Form 2 Freq and Perc'!$A$3:$AK$86,17,FALSE)</f>
        <v>0</v>
      </c>
      <c r="I215" s="94">
        <f>VLOOKUP(A215,'Calc Form 2 Freq and Perc'!$A$3:$AK$86,20,FALSE)</f>
        <v>0</v>
      </c>
      <c r="J215" s="94">
        <f>VLOOKUP(A215,'Calc Form 2 Freq and Perc'!$A$3:$AK$86,23,FALSE)</f>
        <v>0</v>
      </c>
      <c r="K215" s="442" t="str">
        <f>IFERROR((SUMPRODUCT(D215:J215,$D$10:$J$10))/(SUM(D215:J215)), " ")</f>
        <v xml:space="preserve"> </v>
      </c>
    </row>
    <row r="216" spans="1:11" ht="25.5" customHeight="1" thickBot="1" x14ac:dyDescent="0.4">
      <c r="A216" s="487"/>
      <c r="B216" s="504"/>
      <c r="C216" s="145" t="s">
        <v>255</v>
      </c>
      <c r="D216" s="154" t="str">
        <f>IFERROR(VLOOKUP(A215,'Calc Form 2 Freq and Perc'!$A$3:$AK$86,36,FALSE)," ")</f>
        <v xml:space="preserve"> </v>
      </c>
      <c r="E216" s="154" t="str">
        <f>IFERROR(VLOOKUP(A215,'Calc Form 2 Freq and Perc'!$A$3:$AK$86,6,FALSE)," ")</f>
        <v xml:space="preserve"> </v>
      </c>
      <c r="F216" s="155" t="str">
        <f>IFERROR(VLOOKUP(A215,'Calc Form 2 Freq and Perc'!$A$3:$AK$86,12,FALSE)," ")</f>
        <v xml:space="preserve"> </v>
      </c>
      <c r="G216" s="155" t="str">
        <f>IFERROR(VLOOKUP(A215,'Calc Form 2 Freq and Perc'!$A$3:$AK$86, 15,FALSE), " ")</f>
        <v xml:space="preserve"> </v>
      </c>
      <c r="H216" s="155" t="str">
        <f>IFERROR(VLOOKUP(A215,'Calc Form 2 Freq and Perc'!$A$3:$AK$86,18,FALSE)," ")</f>
        <v xml:space="preserve"> </v>
      </c>
      <c r="I216" s="155" t="str">
        <f>IFERROR(VLOOKUP(A215,'Calc Form 2 Freq and Perc'!$A$3:$AK$86,21,FALSE)," ")</f>
        <v xml:space="preserve"> </v>
      </c>
      <c r="J216" s="155" t="str">
        <f>IFERROR(VLOOKUP(A215,'Calc Form 2 Freq and Perc'!$A$3:$AK$86,24,FALSE), " ")</f>
        <v xml:space="preserve"> </v>
      </c>
      <c r="K216" s="424"/>
    </row>
    <row r="217" spans="1:11" ht="19.5" customHeight="1" x14ac:dyDescent="0.35">
      <c r="A217" s="486">
        <v>6.9</v>
      </c>
      <c r="B217" s="503" t="s">
        <v>101</v>
      </c>
      <c r="C217" s="146" t="s">
        <v>128</v>
      </c>
      <c r="D217" s="94">
        <f>(VLOOKUP(Report!A217:A218,'Calc Form 2 Freq and Perc'!$A$3:$AK$86,35,FALSE)+((VLOOKUP(A217:A218,'Calc Form 2 Freq and Perc'!$A$3:$AK$86,9,FALSE))-E217))</f>
        <v>0</v>
      </c>
      <c r="E217" s="121">
        <f>VLOOKUP(A217,'Calc Form 2 Freq and Perc'!$A$3:$AK$86,5,FALSE)</f>
        <v>0</v>
      </c>
      <c r="F217" s="94">
        <f>VLOOKUP(A217,'Calc Form 2 Freq and Perc'!$A$3:$AK$86,11,FALSE)</f>
        <v>0</v>
      </c>
      <c r="G217" s="94">
        <f>VLOOKUP(A217,'Calc Form 2 Freq and Perc'!$A$3:$AK$86, 14,FALSE)</f>
        <v>0</v>
      </c>
      <c r="H217" s="94">
        <f>VLOOKUP(A217,'Calc Form 2 Freq and Perc'!$A$3:$AK$86,17,FALSE)</f>
        <v>0</v>
      </c>
      <c r="I217" s="94">
        <f>VLOOKUP(A217,'Calc Form 2 Freq and Perc'!$A$3:$AK$86,20,FALSE)</f>
        <v>0</v>
      </c>
      <c r="J217" s="94">
        <f>VLOOKUP(A217,'Calc Form 2 Freq and Perc'!$A$3:$AK$86,23,FALSE)</f>
        <v>0</v>
      </c>
      <c r="K217" s="442" t="str">
        <f>IFERROR((SUMPRODUCT(D217:J217,$D$10:$J$10))/(SUM(D217:J217)), " ")</f>
        <v xml:space="preserve"> </v>
      </c>
    </row>
    <row r="218" spans="1:11" ht="15" thickBot="1" x14ac:dyDescent="0.4">
      <c r="A218" s="487"/>
      <c r="B218" s="504"/>
      <c r="C218" s="149" t="s">
        <v>255</v>
      </c>
      <c r="D218" s="154" t="str">
        <f>IFERROR(VLOOKUP(A217,'Calc Form 2 Freq and Perc'!$A$3:$AK$86,36,FALSE)," ")</f>
        <v xml:space="preserve"> </v>
      </c>
      <c r="E218" s="154" t="str">
        <f>IFERROR(VLOOKUP(A217,'Calc Form 2 Freq and Perc'!$A$3:$AK$86,6,FALSE)," ")</f>
        <v xml:space="preserve"> </v>
      </c>
      <c r="F218" s="155" t="str">
        <f>IFERROR(VLOOKUP(A217,'Calc Form 2 Freq and Perc'!$A$3:$AK$86,12,FALSE)," ")</f>
        <v xml:space="preserve"> </v>
      </c>
      <c r="G218" s="155" t="str">
        <f>IFERROR(VLOOKUP(A217,'Calc Form 2 Freq and Perc'!$A$3:$AK$86, 15,FALSE), " ")</f>
        <v xml:space="preserve"> </v>
      </c>
      <c r="H218" s="155" t="str">
        <f>IFERROR(VLOOKUP(A217,'Calc Form 2 Freq and Perc'!$A$3:$AK$86,18,FALSE)," ")</f>
        <v xml:space="preserve"> </v>
      </c>
      <c r="I218" s="155" t="str">
        <f>IFERROR(VLOOKUP(A217,'Calc Form 2 Freq and Perc'!$A$3:$AK$86,21,FALSE)," ")</f>
        <v xml:space="preserve"> </v>
      </c>
      <c r="J218" s="155" t="str">
        <f>IFERROR(VLOOKUP(A217,'Calc Form 2 Freq and Perc'!$A$3:$AK$86,24,FALSE), " ")</f>
        <v xml:space="preserve"> </v>
      </c>
      <c r="K218" s="424"/>
    </row>
    <row r="219" spans="1:11" ht="18" customHeight="1" x14ac:dyDescent="0.35">
      <c r="A219" s="491">
        <v>6.101</v>
      </c>
      <c r="B219" s="503" t="s">
        <v>103</v>
      </c>
      <c r="C219" s="146" t="s">
        <v>128</v>
      </c>
      <c r="D219" s="94">
        <f>(VLOOKUP(Report!A219:A220,'Calc Form 2 Freq and Perc'!$A$3:$AK$86,35,FALSE)+((VLOOKUP(A219:A220,'Calc Form 2 Freq and Perc'!$A$3:$AK$86,9,FALSE))-E219))</f>
        <v>0</v>
      </c>
      <c r="E219" s="121">
        <f>VLOOKUP(A219,'Calc Form 2 Freq and Perc'!$A$3:$AK$86,5,FALSE)</f>
        <v>0</v>
      </c>
      <c r="F219" s="94">
        <f>VLOOKUP(A219,'Calc Form 2 Freq and Perc'!$A$3:$AK$86,11,FALSE)</f>
        <v>0</v>
      </c>
      <c r="G219" s="94">
        <f>VLOOKUP(A219,'Calc Form 2 Freq and Perc'!$A$3:$AK$86, 14,FALSE)</f>
        <v>0</v>
      </c>
      <c r="H219" s="94">
        <f>VLOOKUP(A219,'Calc Form 2 Freq and Perc'!$A$3:$AK$86,17,FALSE)</f>
        <v>0</v>
      </c>
      <c r="I219" s="94">
        <f>VLOOKUP(A219,'Calc Form 2 Freq and Perc'!$A$3:$AK$86,20,FALSE)</f>
        <v>0</v>
      </c>
      <c r="J219" s="94">
        <f>VLOOKUP(A219,'Calc Form 2 Freq and Perc'!$A$3:$AK$86,23,FALSE)</f>
        <v>0</v>
      </c>
      <c r="K219" s="442" t="str">
        <f>IFERROR((SUMPRODUCT(D219:J219,$D$10:$J$10))/(SUM(D219:J219)), " ")</f>
        <v xml:space="preserve"> </v>
      </c>
    </row>
    <row r="220" spans="1:11" ht="18.649999999999999" customHeight="1" thickBot="1" x14ac:dyDescent="0.4">
      <c r="A220" s="492"/>
      <c r="B220" s="504"/>
      <c r="C220" s="145" t="s">
        <v>255</v>
      </c>
      <c r="D220" s="154" t="str">
        <f>IFERROR(VLOOKUP(A219,'Calc Form 2 Freq and Perc'!$A$3:$AK$86,36,FALSE)," ")</f>
        <v xml:space="preserve"> </v>
      </c>
      <c r="E220" s="154" t="str">
        <f>IFERROR(VLOOKUP(A219,'Calc Form 2 Freq and Perc'!$A$3:$AK$86,6,FALSE)," ")</f>
        <v xml:space="preserve"> </v>
      </c>
      <c r="F220" s="155" t="str">
        <f>IFERROR(VLOOKUP(A219,'Calc Form 2 Freq and Perc'!$A$3:$AK$86,12,FALSE)," ")</f>
        <v xml:space="preserve"> </v>
      </c>
      <c r="G220" s="155" t="str">
        <f>IFERROR(VLOOKUP(A219,'Calc Form 2 Freq and Perc'!$A$3:$AK$86, 15,FALSE), " ")</f>
        <v xml:space="preserve"> </v>
      </c>
      <c r="H220" s="155" t="str">
        <f>IFERROR(VLOOKUP(A219,'Calc Form 2 Freq and Perc'!$A$3:$AK$86,18,FALSE)," ")</f>
        <v xml:space="preserve"> </v>
      </c>
      <c r="I220" s="155" t="str">
        <f>IFERROR(VLOOKUP(A219,'Calc Form 2 Freq and Perc'!$A$3:$AK$86,21,FALSE)," ")</f>
        <v xml:space="preserve"> </v>
      </c>
      <c r="J220" s="155" t="str">
        <f>IFERROR(VLOOKUP(A219,'Calc Form 2 Freq and Perc'!$A$3:$AK$86,24,FALSE), " ")</f>
        <v xml:space="preserve"> </v>
      </c>
      <c r="K220" s="424"/>
    </row>
    <row r="221" spans="1:11" ht="26.15" customHeight="1" x14ac:dyDescent="0.35">
      <c r="A221" s="491">
        <v>6.11</v>
      </c>
      <c r="B221" s="503" t="s">
        <v>105</v>
      </c>
      <c r="C221" s="146" t="s">
        <v>128</v>
      </c>
      <c r="D221" s="94">
        <f>(VLOOKUP(Report!A221:A222,'Calc Form 2 Freq and Perc'!$A$3:$AK$86,35,FALSE)+((VLOOKUP(A221:A222,'Calc Form 2 Freq and Perc'!$A$3:$AK$86,9,FALSE))-E221))</f>
        <v>0</v>
      </c>
      <c r="E221" s="121">
        <f>VLOOKUP(A221,'Calc Form 2 Freq and Perc'!$A$3:$AK$86,5,FALSE)</f>
        <v>0</v>
      </c>
      <c r="F221" s="94">
        <f>VLOOKUP(A221,'Calc Form 2 Freq and Perc'!$A$3:$AK$86,11,FALSE)</f>
        <v>0</v>
      </c>
      <c r="G221" s="94">
        <f>VLOOKUP(A221,'Calc Form 2 Freq and Perc'!$A$3:$AK$86, 14,FALSE)</f>
        <v>0</v>
      </c>
      <c r="H221" s="94">
        <f>VLOOKUP(A221,'Calc Form 2 Freq and Perc'!$A$3:$AK$86,17,FALSE)</f>
        <v>0</v>
      </c>
      <c r="I221" s="94">
        <f>VLOOKUP(A221,'Calc Form 2 Freq and Perc'!$A$3:$AK$86,20,FALSE)</f>
        <v>0</v>
      </c>
      <c r="J221" s="94">
        <f>VLOOKUP(A221,'Calc Form 2 Freq and Perc'!$A$3:$AK$86,23,FALSE)</f>
        <v>0</v>
      </c>
      <c r="K221" s="442" t="str">
        <f>IFERROR((SUMPRODUCT(D221:J221,$D$10:$J$10))/(SUM(D221:J221)), " ")</f>
        <v xml:space="preserve"> </v>
      </c>
    </row>
    <row r="222" spans="1:11" ht="22" customHeight="1" thickBot="1" x14ac:dyDescent="0.4">
      <c r="A222" s="492"/>
      <c r="B222" s="504"/>
      <c r="C222" s="145" t="s">
        <v>255</v>
      </c>
      <c r="D222" s="154" t="str">
        <f>IFERROR(VLOOKUP(A221,'Calc Form 2 Freq and Perc'!$A$3:$AK$86,36,FALSE)," ")</f>
        <v xml:space="preserve"> </v>
      </c>
      <c r="E222" s="154" t="str">
        <f>IFERROR(VLOOKUP(A221,'Calc Form 2 Freq and Perc'!$A$3:$AK$86,6,FALSE)," ")</f>
        <v xml:space="preserve"> </v>
      </c>
      <c r="F222" s="155" t="str">
        <f>IFERROR(VLOOKUP(A221,'Calc Form 2 Freq and Perc'!$A$3:$AK$86,12,FALSE)," ")</f>
        <v xml:space="preserve"> </v>
      </c>
      <c r="G222" s="155" t="str">
        <f>IFERROR(VLOOKUP(A221,'Calc Form 2 Freq and Perc'!$A$3:$AK$86, 15,FALSE), " ")</f>
        <v xml:space="preserve"> </v>
      </c>
      <c r="H222" s="155" t="str">
        <f>IFERROR(VLOOKUP(A221,'Calc Form 2 Freq and Perc'!$A$3:$AK$86,18,FALSE)," ")</f>
        <v xml:space="preserve"> </v>
      </c>
      <c r="I222" s="155" t="str">
        <f>IFERROR(VLOOKUP(A221,'Calc Form 2 Freq and Perc'!$A$3:$AK$86,21,FALSE)," ")</f>
        <v xml:space="preserve"> </v>
      </c>
      <c r="J222" s="155" t="str">
        <f>IFERROR(VLOOKUP(A221,'Calc Form 2 Freq and Perc'!$A$3:$AK$86,24,FALSE), " ")</f>
        <v xml:space="preserve"> </v>
      </c>
      <c r="K222" s="424"/>
    </row>
    <row r="223" spans="1:11" ht="25.5" customHeight="1" x14ac:dyDescent="0.35">
      <c r="A223" s="541" t="s">
        <v>106</v>
      </c>
      <c r="B223" s="542"/>
      <c r="C223" s="243"/>
      <c r="D223" s="126" t="s">
        <v>141</v>
      </c>
      <c r="E223" s="61" t="s">
        <v>142</v>
      </c>
      <c r="F223" s="60" t="s">
        <v>143</v>
      </c>
      <c r="G223" s="60" t="s">
        <v>144</v>
      </c>
      <c r="H223" s="60" t="s">
        <v>145</v>
      </c>
      <c r="I223" s="115" t="s">
        <v>146</v>
      </c>
      <c r="J223" s="60" t="s">
        <v>147</v>
      </c>
      <c r="K223" s="445" t="s">
        <v>254</v>
      </c>
    </row>
    <row r="224" spans="1:11" ht="18.649999999999999" customHeight="1" thickBot="1" x14ac:dyDescent="0.4">
      <c r="A224" s="543"/>
      <c r="B224" s="544"/>
      <c r="C224" s="244"/>
      <c r="D224" s="127">
        <v>0</v>
      </c>
      <c r="E224" s="123">
        <v>0</v>
      </c>
      <c r="F224" s="62">
        <v>2</v>
      </c>
      <c r="G224" s="62">
        <v>4</v>
      </c>
      <c r="H224" s="62">
        <v>6</v>
      </c>
      <c r="I224" s="62">
        <v>8</v>
      </c>
      <c r="J224" s="62">
        <v>10</v>
      </c>
      <c r="K224" s="446"/>
    </row>
    <row r="225" spans="1:11" ht="15" hidden="1" customHeight="1" thickBot="1" x14ac:dyDescent="0.4">
      <c r="A225" s="545">
        <v>6.12</v>
      </c>
      <c r="B225" s="534" t="s">
        <v>108</v>
      </c>
      <c r="C225" s="119"/>
      <c r="D225" s="173"/>
      <c r="E225" s="174"/>
      <c r="F225" s="174"/>
      <c r="G225" s="174"/>
      <c r="H225" s="174"/>
      <c r="I225" s="174"/>
      <c r="J225" s="175"/>
      <c r="K225" s="265"/>
    </row>
    <row r="226" spans="1:11" ht="31" customHeight="1" x14ac:dyDescent="0.35">
      <c r="A226" s="546"/>
      <c r="B226" s="535"/>
      <c r="C226" s="146" t="s">
        <v>128</v>
      </c>
      <c r="D226" s="94">
        <f>(VLOOKUP(A225,'Calc Form 2 Freq and Perc'!$A$3:$AK$86,35,FALSE)+((VLOOKUP(A225,'Calc Form 2 Freq and Perc'!$A$3:$AK$86,9,FALSE))-E226))</f>
        <v>0</v>
      </c>
      <c r="E226" s="121">
        <f>VLOOKUP(A225,'Calc Form 2 Freq and Perc'!$A$3:$AK$86,5,FALSE)</f>
        <v>0</v>
      </c>
      <c r="F226" s="94">
        <f>VLOOKUP(A225,'Calc Form 2 Freq and Perc'!$A$3:$AK$86,14,FALSE)</f>
        <v>0</v>
      </c>
      <c r="G226" s="94">
        <f>VLOOKUP(A225,'Calc Form 2 Freq and Perc'!$A$3:$AK$86, 20,FALSE)</f>
        <v>0</v>
      </c>
      <c r="H226" s="94">
        <f>VLOOKUP(A225,'Calc Form 2 Freq and Perc'!$A$3:$AK$86,26,FALSE)</f>
        <v>0</v>
      </c>
      <c r="I226" s="94">
        <f>VLOOKUP(A225,'Calc Form 2 Freq and Perc'!$A$3:$AK$86,29,FALSE)</f>
        <v>0</v>
      </c>
      <c r="J226" s="94">
        <f>VLOOKUP(A225,'Calc Form 2 Freq and Perc'!$A$3:$AK$86,32,FALSE)</f>
        <v>0</v>
      </c>
      <c r="K226" s="502" t="str">
        <f>IFERROR((SUMPRODUCT(D226:J226,$D$253:$J$253)/(SUM(D226:J226))), " ")</f>
        <v xml:space="preserve"> </v>
      </c>
    </row>
    <row r="227" spans="1:11" ht="52.5" customHeight="1" thickBot="1" x14ac:dyDescent="0.4">
      <c r="A227" s="547"/>
      <c r="B227" s="536"/>
      <c r="C227" s="147" t="s">
        <v>255</v>
      </c>
      <c r="D227" s="159" t="str">
        <f>IFERROR(VLOOKUP(A225,'Calc Form 2 Freq and Perc'!$A$3:$AK$86,36,FALSE)," ")</f>
        <v xml:space="preserve"> </v>
      </c>
      <c r="E227" s="159" t="str">
        <f>IFERROR(VLOOKUP(A225,'Calc Form 2 Freq and Perc'!$A$3:$AK$86,6,FALSE), " ")</f>
        <v xml:space="preserve"> </v>
      </c>
      <c r="F227" s="160" t="str">
        <f>IFERROR(VLOOKUP(A225,'Calc Form 2 Freq and Perc'!$A$3:$AK$86,15,FALSE), " ")</f>
        <v xml:space="preserve"> </v>
      </c>
      <c r="G227" s="178" t="str">
        <f>IFERROR(VLOOKUP(A225,'Calc Form 2 Freq and Perc'!$A$3:$AK$86, 21,FALSE), " ")</f>
        <v xml:space="preserve"> </v>
      </c>
      <c r="H227" s="178" t="str">
        <f>IFERROR(VLOOKUP(A225,'Calc Form 2 Freq and Perc'!$A$3:$AK$86,27,FALSE), " ")</f>
        <v xml:space="preserve"> </v>
      </c>
      <c r="I227" s="178" t="str">
        <f>IFERROR(VLOOKUP(A225,'Calc Form 2 Freq and Perc'!$A$3:$AK$86,30,FALSE), " ")</f>
        <v xml:space="preserve"> </v>
      </c>
      <c r="J227" s="178" t="str">
        <f>IFERROR(VLOOKUP(A225,'Calc Form 2 Freq and Perc'!$A$3:$AK$86,33,FALSE), " ")</f>
        <v xml:space="preserve"> </v>
      </c>
      <c r="K227" s="453"/>
    </row>
    <row r="228" spans="1:11" s="76" customFormat="1" ht="22" customHeight="1" x14ac:dyDescent="0.35">
      <c r="A228" s="255"/>
      <c r="B228" s="63"/>
      <c r="C228" s="88"/>
      <c r="D228" s="177"/>
      <c r="E228" s="177"/>
      <c r="F228" s="177"/>
      <c r="G228" s="462" t="s">
        <v>283</v>
      </c>
      <c r="H228" s="463"/>
      <c r="I228" s="463"/>
      <c r="J228" s="463"/>
      <c r="K228" s="464"/>
    </row>
    <row r="229" spans="1:11" ht="24" customHeight="1" x14ac:dyDescent="0.35">
      <c r="A229" s="257"/>
      <c r="B229" s="136"/>
      <c r="C229" s="84"/>
      <c r="D229" s="78"/>
      <c r="E229" s="78"/>
      <c r="F229" s="176"/>
      <c r="G229" s="465" t="s">
        <v>256</v>
      </c>
      <c r="H229" s="466"/>
      <c r="I229" s="466"/>
      <c r="J229" s="466"/>
      <c r="K229" s="179">
        <f>SUM(K200:K227)</f>
        <v>0</v>
      </c>
    </row>
    <row r="230" spans="1:11" ht="24" customHeight="1" thickBot="1" x14ac:dyDescent="0.4">
      <c r="A230" s="257"/>
      <c r="B230" s="136"/>
      <c r="C230" s="84"/>
      <c r="D230" s="78"/>
      <c r="E230" s="78"/>
      <c r="F230" s="78"/>
      <c r="G230" s="467" t="s">
        <v>271</v>
      </c>
      <c r="H230" s="468"/>
      <c r="I230" s="468"/>
      <c r="J230" s="468"/>
      <c r="K230" s="211">
        <f>(K229/65)</f>
        <v>0</v>
      </c>
    </row>
    <row r="231" spans="1:11" ht="16" thickBot="1" x14ac:dyDescent="0.4">
      <c r="A231" s="263"/>
      <c r="B231" s="138"/>
      <c r="C231" s="81"/>
      <c r="D231" s="85"/>
      <c r="E231" s="85"/>
      <c r="F231" s="85"/>
      <c r="G231" s="85"/>
      <c r="H231" s="85"/>
      <c r="I231" s="85"/>
      <c r="J231" s="87"/>
      <c r="K231" s="190"/>
    </row>
    <row r="232" spans="1:11" ht="28.5" customHeight="1" x14ac:dyDescent="0.35">
      <c r="A232" s="413" t="s">
        <v>109</v>
      </c>
      <c r="B232" s="414"/>
      <c r="C232" s="236"/>
      <c r="D232" s="125" t="s">
        <v>141</v>
      </c>
      <c r="E232" s="120" t="s">
        <v>142</v>
      </c>
      <c r="F232" s="58" t="s">
        <v>148</v>
      </c>
      <c r="G232" s="58" t="s">
        <v>137</v>
      </c>
      <c r="H232" s="58" t="s">
        <v>138</v>
      </c>
      <c r="I232" s="58" t="s">
        <v>139</v>
      </c>
      <c r="J232" s="58" t="s">
        <v>140</v>
      </c>
      <c r="K232" s="417" t="s">
        <v>254</v>
      </c>
    </row>
    <row r="233" spans="1:11" ht="15" customHeight="1" thickBot="1" x14ac:dyDescent="0.4">
      <c r="A233" s="415"/>
      <c r="B233" s="416"/>
      <c r="C233" s="237"/>
      <c r="D233" s="195">
        <v>0</v>
      </c>
      <c r="E233" s="196">
        <v>0</v>
      </c>
      <c r="F233" s="197">
        <v>1</v>
      </c>
      <c r="G233" s="197">
        <v>2</v>
      </c>
      <c r="H233" s="197">
        <v>3</v>
      </c>
      <c r="I233" s="197">
        <v>4</v>
      </c>
      <c r="J233" s="197">
        <v>5</v>
      </c>
      <c r="K233" s="418"/>
    </row>
    <row r="234" spans="1:11" ht="18" customHeight="1" thickBot="1" x14ac:dyDescent="0.4">
      <c r="A234" s="207" t="s">
        <v>110</v>
      </c>
      <c r="B234" s="143"/>
      <c r="C234" s="217"/>
      <c r="D234" s="166"/>
      <c r="E234" s="166"/>
      <c r="F234" s="166"/>
      <c r="G234" s="166"/>
      <c r="H234" s="166"/>
      <c r="I234" s="166"/>
      <c r="J234" s="166"/>
      <c r="K234" s="240"/>
    </row>
    <row r="235" spans="1:11" ht="21.65" customHeight="1" x14ac:dyDescent="0.35">
      <c r="A235" s="548">
        <v>7.1</v>
      </c>
      <c r="B235" s="503" t="s">
        <v>111</v>
      </c>
      <c r="C235" s="146" t="s">
        <v>128</v>
      </c>
      <c r="D235" s="94">
        <f>(VLOOKUP(Report!A235:A236,'Calc Form 2 Freq and Perc'!$A$3:$AK$86,35,FALSE)+((VLOOKUP(A235:A236,'Calc Form 2 Freq and Perc'!$A$3:$AK$86,9,FALSE))-E235))</f>
        <v>0</v>
      </c>
      <c r="E235" s="121">
        <f>VLOOKUP(A235,'Calc Form 2 Freq and Perc'!$A$3:$AK$86,5,FALSE)</f>
        <v>0</v>
      </c>
      <c r="F235" s="94">
        <f>VLOOKUP(A235,'Calc Form 2 Freq and Perc'!$A$3:$AK$86,11,FALSE)</f>
        <v>0</v>
      </c>
      <c r="G235" s="94">
        <f>VLOOKUP(A235,'Calc Form 2 Freq and Perc'!$A$3:$AK$86, 14,FALSE)</f>
        <v>0</v>
      </c>
      <c r="H235" s="94">
        <f>VLOOKUP(A235,'Calc Form 2 Freq and Perc'!$A$3:$AK$86,17,FALSE)</f>
        <v>0</v>
      </c>
      <c r="I235" s="94">
        <f>VLOOKUP(A235,'Calc Form 2 Freq and Perc'!$A$3:$AK$86,20,FALSE)</f>
        <v>0</v>
      </c>
      <c r="J235" s="94">
        <f>VLOOKUP(A235,'Calc Form 2 Freq and Perc'!$A$3:$AK$86,23,FALSE)</f>
        <v>0</v>
      </c>
      <c r="K235" s="423" t="str">
        <f>IFERROR((SUMPRODUCT(D235:J235,$D$10:$J$10))/(SUM(D235:J235)), " ")</f>
        <v xml:space="preserve"> </v>
      </c>
    </row>
    <row r="236" spans="1:11" ht="15" thickBot="1" x14ac:dyDescent="0.4">
      <c r="A236" s="549"/>
      <c r="B236" s="504"/>
      <c r="C236" s="145" t="s">
        <v>255</v>
      </c>
      <c r="D236" s="154" t="str">
        <f>IFERROR(VLOOKUP(A235,'Calc Form 2 Freq and Perc'!$A$3:$AK$86,36,FALSE)," ")</f>
        <v xml:space="preserve"> </v>
      </c>
      <c r="E236" s="154" t="str">
        <f>IFERROR(VLOOKUP(A235,'Calc Form 2 Freq and Perc'!$A$3:$AK$86,6,FALSE)," ")</f>
        <v xml:space="preserve"> </v>
      </c>
      <c r="F236" s="155" t="str">
        <f>IFERROR(VLOOKUP(A235,'Calc Form 2 Freq and Perc'!$A$3:$AK$86,12,FALSE)," ")</f>
        <v xml:space="preserve"> </v>
      </c>
      <c r="G236" s="155" t="str">
        <f>IFERROR(VLOOKUP(A235,'Calc Form 2 Freq and Perc'!$A$3:$AK$86, 15,FALSE), " ")</f>
        <v xml:space="preserve"> </v>
      </c>
      <c r="H236" s="155" t="str">
        <f>IFERROR(VLOOKUP(A235,'Calc Form 2 Freq and Perc'!$A$3:$AK$86,18,FALSE)," ")</f>
        <v xml:space="preserve"> </v>
      </c>
      <c r="I236" s="155" t="str">
        <f>IFERROR(VLOOKUP(A235,'Calc Form 2 Freq and Perc'!$A$3:$AK$86,21,FALSE)," ")</f>
        <v xml:space="preserve"> </v>
      </c>
      <c r="J236" s="155" t="str">
        <f>IFERROR(VLOOKUP(A235,'Calc Form 2 Freq and Perc'!$A$3:$AK$86,24,FALSE), " ")</f>
        <v xml:space="preserve"> </v>
      </c>
      <c r="K236" s="424"/>
    </row>
    <row r="237" spans="1:11" ht="20.5" customHeight="1" x14ac:dyDescent="0.35">
      <c r="A237" s="548">
        <v>7.2</v>
      </c>
      <c r="B237" s="503" t="s">
        <v>112</v>
      </c>
      <c r="C237" s="146" t="s">
        <v>128</v>
      </c>
      <c r="D237" s="94">
        <f>(VLOOKUP(Report!A237:A238,'Calc Form 2 Freq and Perc'!$A$3:$AK$86,35,FALSE)+((VLOOKUP(A237:A238,'Calc Form 2 Freq and Perc'!$A$3:$AK$86,9,FALSE))-E237))</f>
        <v>0</v>
      </c>
      <c r="E237" s="121">
        <f>VLOOKUP(A237,'Calc Form 2 Freq and Perc'!$A$3:$AK$86,5,FALSE)</f>
        <v>0</v>
      </c>
      <c r="F237" s="94">
        <f>VLOOKUP(A237,'Calc Form 2 Freq and Perc'!$A$3:$AK$86,11,FALSE)</f>
        <v>0</v>
      </c>
      <c r="G237" s="94">
        <f>VLOOKUP(A237,'Calc Form 2 Freq and Perc'!$A$3:$AK$86, 14,FALSE)</f>
        <v>0</v>
      </c>
      <c r="H237" s="94">
        <f>VLOOKUP(A237,'Calc Form 2 Freq and Perc'!$A$3:$AK$86,17,FALSE)</f>
        <v>0</v>
      </c>
      <c r="I237" s="94">
        <f>VLOOKUP(A237,'Calc Form 2 Freq and Perc'!$A$3:$AK$86,20,FALSE)</f>
        <v>0</v>
      </c>
      <c r="J237" s="94">
        <f>VLOOKUP(A237,'Calc Form 2 Freq and Perc'!$A$3:$AK$86,23,FALSE)</f>
        <v>0</v>
      </c>
      <c r="K237" s="442" t="str">
        <f>IFERROR((SUMPRODUCT(D237:J237,$D$10:$J$10))/(SUM(D237:J237)), " ")</f>
        <v xml:space="preserve"> </v>
      </c>
    </row>
    <row r="238" spans="1:11" ht="20.149999999999999" customHeight="1" thickBot="1" x14ac:dyDescent="0.4">
      <c r="A238" s="549"/>
      <c r="B238" s="504"/>
      <c r="C238" s="145" t="s">
        <v>255</v>
      </c>
      <c r="D238" s="154" t="str">
        <f>IFERROR(VLOOKUP(A237,'Calc Form 2 Freq and Perc'!$A$3:$AK$86,36,FALSE)," ")</f>
        <v xml:space="preserve"> </v>
      </c>
      <c r="E238" s="154" t="str">
        <f>IFERROR(VLOOKUP(A237,'Calc Form 2 Freq and Perc'!$A$3:$AK$86,6,FALSE)," ")</f>
        <v xml:space="preserve"> </v>
      </c>
      <c r="F238" s="155" t="str">
        <f>IFERROR(VLOOKUP(A237,'Calc Form 2 Freq and Perc'!$A$3:$AK$86,12,FALSE)," ")</f>
        <v xml:space="preserve"> </v>
      </c>
      <c r="G238" s="155" t="str">
        <f>IFERROR(VLOOKUP(A237,'Calc Form 2 Freq and Perc'!$A$3:$AK$86, 15,FALSE), " ")</f>
        <v xml:space="preserve"> </v>
      </c>
      <c r="H238" s="155" t="str">
        <f>IFERROR(VLOOKUP(A237,'Calc Form 2 Freq and Perc'!$A$3:$AK$86,18,FALSE)," ")</f>
        <v xml:space="preserve"> </v>
      </c>
      <c r="I238" s="155" t="str">
        <f>IFERROR(VLOOKUP(A237,'Calc Form 2 Freq and Perc'!$A$3:$AK$86,21,FALSE)," ")</f>
        <v xml:space="preserve"> </v>
      </c>
      <c r="J238" s="155" t="str">
        <f>IFERROR(VLOOKUP(A237,'Calc Form 2 Freq and Perc'!$A$3:$AK$86,24,FALSE), " ")</f>
        <v xml:space="preserve"> </v>
      </c>
      <c r="K238" s="424"/>
    </row>
    <row r="239" spans="1:11" ht="19" customHeight="1" x14ac:dyDescent="0.35">
      <c r="A239" s="548">
        <v>7.3</v>
      </c>
      <c r="B239" s="503" t="s">
        <v>113</v>
      </c>
      <c r="C239" s="146" t="s">
        <v>128</v>
      </c>
      <c r="D239" s="94">
        <f>(VLOOKUP(Report!A239:A240,'Calc Form 2 Freq and Perc'!$A$3:$AK$86,35,FALSE)+((VLOOKUP(A239:A240,'Calc Form 2 Freq and Perc'!$A$3:$AK$86,9,FALSE))-E239))</f>
        <v>0</v>
      </c>
      <c r="E239" s="121">
        <f>VLOOKUP(A239,'Calc Form 2 Freq and Perc'!$A$3:$AK$86,5,FALSE)</f>
        <v>0</v>
      </c>
      <c r="F239" s="94">
        <f>VLOOKUP(A239,'Calc Form 2 Freq and Perc'!$A$3:$AK$86,11,FALSE)</f>
        <v>0</v>
      </c>
      <c r="G239" s="94">
        <f>VLOOKUP(A239,'Calc Form 2 Freq and Perc'!$A$3:$AK$86, 14,FALSE)</f>
        <v>0</v>
      </c>
      <c r="H239" s="94">
        <f>VLOOKUP(A239,'Calc Form 2 Freq and Perc'!$A$3:$AK$86,17,FALSE)</f>
        <v>0</v>
      </c>
      <c r="I239" s="94">
        <f>VLOOKUP(A239,'Calc Form 2 Freq and Perc'!$A$3:$AK$86,20,FALSE)</f>
        <v>0</v>
      </c>
      <c r="J239" s="94">
        <f>VLOOKUP(A239,'Calc Form 2 Freq and Perc'!$A$3:$AK$86,23,FALSE)</f>
        <v>0</v>
      </c>
      <c r="K239" s="442" t="str">
        <f>IFERROR((SUMPRODUCT(D239:J239,$D$10:$J$10))/(SUM(D239:J239)), " ")</f>
        <v xml:space="preserve"> </v>
      </c>
    </row>
    <row r="240" spans="1:11" ht="15" thickBot="1" x14ac:dyDescent="0.4">
      <c r="A240" s="549"/>
      <c r="B240" s="504"/>
      <c r="C240" s="145" t="s">
        <v>255</v>
      </c>
      <c r="D240" s="154" t="str">
        <f>IFERROR(VLOOKUP(A239,'Calc Form 2 Freq and Perc'!$A$3:$AK$86,36,FALSE)," ")</f>
        <v xml:space="preserve"> </v>
      </c>
      <c r="E240" s="154" t="str">
        <f>IFERROR(VLOOKUP(A239,'Calc Form 2 Freq and Perc'!$A$3:$AK$86,6,FALSE)," ")</f>
        <v xml:space="preserve"> </v>
      </c>
      <c r="F240" s="155" t="str">
        <f>IFERROR(VLOOKUP(A239,'Calc Form 2 Freq and Perc'!$A$3:$AK$86,12,FALSE)," ")</f>
        <v xml:space="preserve"> </v>
      </c>
      <c r="G240" s="155" t="str">
        <f>IFERROR(VLOOKUP(A239,'Calc Form 2 Freq and Perc'!$A$3:$AK$86, 15,FALSE), " ")</f>
        <v xml:space="preserve"> </v>
      </c>
      <c r="H240" s="155" t="str">
        <f>IFERROR(VLOOKUP(A239,'Calc Form 2 Freq and Perc'!$A$3:$AK$86,18,FALSE)," ")</f>
        <v xml:space="preserve"> </v>
      </c>
      <c r="I240" s="155" t="str">
        <f>IFERROR(VLOOKUP(A239,'Calc Form 2 Freq and Perc'!$A$3:$AK$86,21,FALSE)," ")</f>
        <v xml:space="preserve"> </v>
      </c>
      <c r="J240" s="155" t="str">
        <f>IFERROR(VLOOKUP(A239,'Calc Form 2 Freq and Perc'!$A$3:$AK$86,24,FALSE), " ")</f>
        <v xml:space="preserve"> </v>
      </c>
      <c r="K240" s="424"/>
    </row>
    <row r="241" spans="1:11" ht="23.15" customHeight="1" x14ac:dyDescent="0.35">
      <c r="A241" s="548">
        <v>7.4</v>
      </c>
      <c r="B241" s="503" t="s">
        <v>114</v>
      </c>
      <c r="C241" s="146" t="s">
        <v>128</v>
      </c>
      <c r="D241" s="94">
        <f>(VLOOKUP(Report!A241:A242,'Calc Form 2 Freq and Perc'!$A$3:$AK$86,35,FALSE)+((VLOOKUP(A241:A242,'Calc Form 2 Freq and Perc'!$A$3:$AK$86,9,FALSE))-E241))</f>
        <v>0</v>
      </c>
      <c r="E241" s="121">
        <f>VLOOKUP(A241,'Calc Form 2 Freq and Perc'!$A$3:$AK$86,5,FALSE)</f>
        <v>0</v>
      </c>
      <c r="F241" s="94">
        <f>VLOOKUP(A241,'Calc Form 2 Freq and Perc'!$A$3:$AK$86,11,FALSE)</f>
        <v>0</v>
      </c>
      <c r="G241" s="94">
        <f>VLOOKUP(A241,'Calc Form 2 Freq and Perc'!$A$3:$AK$86, 14,FALSE)</f>
        <v>0</v>
      </c>
      <c r="H241" s="94">
        <f>VLOOKUP(A241,'Calc Form 2 Freq and Perc'!$A$3:$AK$86,17,FALSE)</f>
        <v>0</v>
      </c>
      <c r="I241" s="94">
        <f>VLOOKUP(A241,'Calc Form 2 Freq and Perc'!$A$3:$AK$86,20,FALSE)</f>
        <v>0</v>
      </c>
      <c r="J241" s="94">
        <f>VLOOKUP(A241,'Calc Form 2 Freq and Perc'!$A$3:$AK$86,23,FALSE)</f>
        <v>0</v>
      </c>
      <c r="K241" s="442" t="str">
        <f>IFERROR((SUMPRODUCT(D241:J241,$D$10:$J$10))/(SUM(D241:J241)), " ")</f>
        <v xml:space="preserve"> </v>
      </c>
    </row>
    <row r="242" spans="1:11" ht="26.25" customHeight="1" thickBot="1" x14ac:dyDescent="0.4">
      <c r="A242" s="549"/>
      <c r="B242" s="504"/>
      <c r="C242" s="145" t="s">
        <v>255</v>
      </c>
      <c r="D242" s="154" t="str">
        <f>IFERROR(VLOOKUP(A241,'Calc Form 2 Freq and Perc'!$A$3:$AK$86,36,FALSE)," ")</f>
        <v xml:space="preserve"> </v>
      </c>
      <c r="E242" s="154" t="str">
        <f>IFERROR(VLOOKUP(A241,'Calc Form 2 Freq and Perc'!$A$3:$AK$86,6,FALSE)," ")</f>
        <v xml:space="preserve"> </v>
      </c>
      <c r="F242" s="155" t="str">
        <f>IFERROR(VLOOKUP(A241,'Calc Form 2 Freq and Perc'!$A$3:$AK$86,12,FALSE)," ")</f>
        <v xml:space="preserve"> </v>
      </c>
      <c r="G242" s="155" t="str">
        <f>IFERROR(VLOOKUP(A241,'Calc Form 2 Freq and Perc'!$A$3:$AK$86, 15,FALSE), " ")</f>
        <v xml:space="preserve"> </v>
      </c>
      <c r="H242" s="155" t="str">
        <f>IFERROR(VLOOKUP(A241,'Calc Form 2 Freq and Perc'!$A$3:$AK$86,18,FALSE)," ")</f>
        <v xml:space="preserve"> </v>
      </c>
      <c r="I242" s="155" t="str">
        <f>IFERROR(VLOOKUP(A241,'Calc Form 2 Freq and Perc'!$A$3:$AK$86,21,FALSE)," ")</f>
        <v xml:space="preserve"> </v>
      </c>
      <c r="J242" s="155" t="str">
        <f>IFERROR(VLOOKUP(A241,'Calc Form 2 Freq and Perc'!$A$3:$AK$86,24,FALSE), " ")</f>
        <v xml:space="preserve"> </v>
      </c>
      <c r="K242" s="424"/>
    </row>
    <row r="243" spans="1:11" ht="20.149999999999999" customHeight="1" x14ac:dyDescent="0.35">
      <c r="A243" s="548">
        <v>7.5</v>
      </c>
      <c r="B243" s="503" t="s">
        <v>115</v>
      </c>
      <c r="C243" s="146" t="s">
        <v>128</v>
      </c>
      <c r="D243" s="94">
        <f>(VLOOKUP(Report!A243:A244,'Calc Form 2 Freq and Perc'!$A$3:$AK$86,35,FALSE)+((VLOOKUP(A243:A244,'Calc Form 2 Freq and Perc'!$A$3:$AK$86,9,FALSE))-E243))</f>
        <v>0</v>
      </c>
      <c r="E243" s="121">
        <f>VLOOKUP(A243,'Calc Form 2 Freq and Perc'!$A$3:$AK$86,5,FALSE)</f>
        <v>0</v>
      </c>
      <c r="F243" s="94">
        <f>VLOOKUP(A243,'Calc Form 2 Freq and Perc'!$A$3:$AK$86,11,FALSE)</f>
        <v>0</v>
      </c>
      <c r="G243" s="94">
        <f>VLOOKUP(A243,'Calc Form 2 Freq and Perc'!$A$3:$AK$86, 14,FALSE)</f>
        <v>0</v>
      </c>
      <c r="H243" s="94">
        <f>VLOOKUP(A243,'Calc Form 2 Freq and Perc'!$A$3:$AK$86,17,FALSE)</f>
        <v>0</v>
      </c>
      <c r="I243" s="94">
        <f>VLOOKUP(A243,'Calc Form 2 Freq and Perc'!$A$3:$AK$86,20,FALSE)</f>
        <v>0</v>
      </c>
      <c r="J243" s="94">
        <f>VLOOKUP(A243,'Calc Form 2 Freq and Perc'!$A$3:$AK$86,23,FALSE)</f>
        <v>0</v>
      </c>
      <c r="K243" s="442" t="str">
        <f>IFERROR((SUMPRODUCT(D243:J243,$D$10:$J$10))/(SUM(D243:J243)), " ")</f>
        <v xml:space="preserve"> </v>
      </c>
    </row>
    <row r="244" spans="1:11" ht="15" thickBot="1" x14ac:dyDescent="0.4">
      <c r="A244" s="549"/>
      <c r="B244" s="504"/>
      <c r="C244" s="145" t="s">
        <v>255</v>
      </c>
      <c r="D244" s="154" t="str">
        <f>IFERROR(VLOOKUP(A243,'Calc Form 2 Freq and Perc'!$A$3:$AK$86,36,FALSE)," ")</f>
        <v xml:space="preserve"> </v>
      </c>
      <c r="E244" s="154" t="str">
        <f>IFERROR(VLOOKUP(A243,'Calc Form 2 Freq and Perc'!$A$3:$AK$86,6,FALSE)," ")</f>
        <v xml:space="preserve"> </v>
      </c>
      <c r="F244" s="155" t="str">
        <f>IFERROR(VLOOKUP(A243,'Calc Form 2 Freq and Perc'!$A$3:$AK$86,12,FALSE)," ")</f>
        <v xml:space="preserve"> </v>
      </c>
      <c r="G244" s="155" t="str">
        <f>IFERROR(VLOOKUP(A243,'Calc Form 2 Freq and Perc'!$A$3:$AK$86, 15,FALSE), " ")</f>
        <v xml:space="preserve"> </v>
      </c>
      <c r="H244" s="155" t="str">
        <f>IFERROR(VLOOKUP(A243,'Calc Form 2 Freq and Perc'!$A$3:$AK$86,18,FALSE)," ")</f>
        <v xml:space="preserve"> </v>
      </c>
      <c r="I244" s="155" t="str">
        <f>IFERROR(VLOOKUP(A243,'Calc Form 2 Freq and Perc'!$A$3:$AK$86,21,FALSE)," ")</f>
        <v xml:space="preserve"> </v>
      </c>
      <c r="J244" s="155" t="str">
        <f>IFERROR(VLOOKUP(A243,'Calc Form 2 Freq and Perc'!$A$3:$AK$86,24,FALSE), " ")</f>
        <v xml:space="preserve"> </v>
      </c>
      <c r="K244" s="424"/>
    </row>
    <row r="245" spans="1:11" ht="17.5" customHeight="1" x14ac:dyDescent="0.35">
      <c r="A245" s="548">
        <v>7.6</v>
      </c>
      <c r="B245" s="503" t="s">
        <v>116</v>
      </c>
      <c r="C245" s="146" t="s">
        <v>128</v>
      </c>
      <c r="D245" s="94">
        <f>(VLOOKUP(Report!A245:A246,'Calc Form 2 Freq and Perc'!$A$3:$AK$86,35,FALSE)+((VLOOKUP(A245:A246,'Calc Form 2 Freq and Perc'!$A$3:$AK$86,9,FALSE))-E245))</f>
        <v>0</v>
      </c>
      <c r="E245" s="121">
        <f>VLOOKUP(A245,'Calc Form 2 Freq and Perc'!$A$3:$AK$86,5,FALSE)</f>
        <v>0</v>
      </c>
      <c r="F245" s="94">
        <f>VLOOKUP(A245,'Calc Form 2 Freq and Perc'!$A$3:$AK$86,11,FALSE)</f>
        <v>0</v>
      </c>
      <c r="G245" s="94">
        <f>VLOOKUP(A245,'Calc Form 2 Freq and Perc'!$A$3:$AK$86, 14,FALSE)</f>
        <v>0</v>
      </c>
      <c r="H245" s="94">
        <f>VLOOKUP(A245,'Calc Form 2 Freq and Perc'!$A$3:$AK$86,17,FALSE)</f>
        <v>0</v>
      </c>
      <c r="I245" s="94">
        <f>VLOOKUP(A245,'Calc Form 2 Freq and Perc'!$A$3:$AK$86,20,FALSE)</f>
        <v>0</v>
      </c>
      <c r="J245" s="94">
        <f>VLOOKUP(A245,'Calc Form 2 Freq and Perc'!$A$3:$AK$86,23,FALSE)</f>
        <v>0</v>
      </c>
      <c r="K245" s="442" t="str">
        <f>IFERROR((SUMPRODUCT(D245:J245,$D$10:$J$10))/(SUM(D245:J245)), " ")</f>
        <v xml:space="preserve"> </v>
      </c>
    </row>
    <row r="246" spans="1:11" ht="15" thickBot="1" x14ac:dyDescent="0.4">
      <c r="A246" s="549"/>
      <c r="B246" s="504"/>
      <c r="C246" s="145" t="s">
        <v>255</v>
      </c>
      <c r="D246" s="154" t="str">
        <f>IFERROR(VLOOKUP(A245,'Calc Form 2 Freq and Perc'!$A$3:$AK$86,36,FALSE)," ")</f>
        <v xml:space="preserve"> </v>
      </c>
      <c r="E246" s="154" t="str">
        <f>IFERROR(VLOOKUP(A245,'Calc Form 2 Freq and Perc'!$A$3:$AK$86,6,FALSE)," ")</f>
        <v xml:space="preserve"> </v>
      </c>
      <c r="F246" s="155" t="str">
        <f>IFERROR(VLOOKUP(A245,'Calc Form 2 Freq and Perc'!$A$3:$AK$86,12,FALSE)," ")</f>
        <v xml:space="preserve"> </v>
      </c>
      <c r="G246" s="155" t="str">
        <f>IFERROR(VLOOKUP(A245,'Calc Form 2 Freq and Perc'!$A$3:$AK$86, 15,FALSE), " ")</f>
        <v xml:space="preserve"> </v>
      </c>
      <c r="H246" s="155" t="str">
        <f>IFERROR(VLOOKUP(A245,'Calc Form 2 Freq and Perc'!$A$3:$AK$86,18,FALSE)," ")</f>
        <v xml:space="preserve"> </v>
      </c>
      <c r="I246" s="155" t="str">
        <f>IFERROR(VLOOKUP(A245,'Calc Form 2 Freq and Perc'!$A$3:$AK$86,21,FALSE)," ")</f>
        <v xml:space="preserve"> </v>
      </c>
      <c r="J246" s="155" t="str">
        <f>IFERROR(VLOOKUP(A245,'Calc Form 2 Freq and Perc'!$A$3:$AK$86,24,FALSE), " ")</f>
        <v xml:space="preserve"> </v>
      </c>
      <c r="K246" s="424"/>
    </row>
    <row r="247" spans="1:11" ht="19.5" customHeight="1" x14ac:dyDescent="0.35">
      <c r="A247" s="548">
        <v>7.7</v>
      </c>
      <c r="B247" s="503" t="s">
        <v>117</v>
      </c>
      <c r="C247" s="146" t="s">
        <v>128</v>
      </c>
      <c r="D247" s="94">
        <f>(VLOOKUP(Report!A247:A248,'Calc Form 2 Freq and Perc'!$A$3:$AK$86,35,FALSE)+((VLOOKUP(A247:A248,'Calc Form 2 Freq and Perc'!$A$3:$AK$86,9,FALSE))-E247))</f>
        <v>0</v>
      </c>
      <c r="E247" s="121">
        <f>VLOOKUP(A247,'Calc Form 2 Freq and Perc'!$A$3:$AK$86,5,FALSE)</f>
        <v>0</v>
      </c>
      <c r="F247" s="94">
        <f>VLOOKUP(A247,'Calc Form 2 Freq and Perc'!$A$3:$AK$86,11,FALSE)</f>
        <v>0</v>
      </c>
      <c r="G247" s="94">
        <f>VLOOKUP(A247,'Calc Form 2 Freq and Perc'!$A$3:$AK$86, 14,FALSE)</f>
        <v>0</v>
      </c>
      <c r="H247" s="94">
        <f>VLOOKUP(A247,'Calc Form 2 Freq and Perc'!$A$3:$AK$86,17,FALSE)</f>
        <v>0</v>
      </c>
      <c r="I247" s="94">
        <f>VLOOKUP(A247,'Calc Form 2 Freq and Perc'!$A$3:$AK$86,20,FALSE)</f>
        <v>0</v>
      </c>
      <c r="J247" s="94">
        <f>VLOOKUP(A247,'Calc Form 2 Freq and Perc'!$A$3:$AK$86,23,FALSE)</f>
        <v>0</v>
      </c>
      <c r="K247" s="442" t="str">
        <f>IFERROR((SUMPRODUCT(D247:J247,$D$10:$J$10))/(SUM(D247:J247)), " ")</f>
        <v xml:space="preserve"> </v>
      </c>
    </row>
    <row r="248" spans="1:11" ht="15" thickBot="1" x14ac:dyDescent="0.4">
      <c r="A248" s="549"/>
      <c r="B248" s="504"/>
      <c r="C248" s="145" t="s">
        <v>255</v>
      </c>
      <c r="D248" s="154" t="str">
        <f>IFERROR(VLOOKUP(A247,'Calc Form 2 Freq and Perc'!$A$3:$AK$86,36,FALSE)," ")</f>
        <v xml:space="preserve"> </v>
      </c>
      <c r="E248" s="154" t="str">
        <f>IFERROR(VLOOKUP(A247,'Calc Form 2 Freq and Perc'!$A$3:$AK$86,6,FALSE)," ")</f>
        <v xml:space="preserve"> </v>
      </c>
      <c r="F248" s="155" t="str">
        <f>IFERROR(VLOOKUP(A247,'Calc Form 2 Freq and Perc'!$A$3:$AK$86,12,FALSE)," ")</f>
        <v xml:space="preserve"> </v>
      </c>
      <c r="G248" s="155" t="str">
        <f>IFERROR(VLOOKUP(A247,'Calc Form 2 Freq and Perc'!$A$3:$AK$86, 15,FALSE), " ")</f>
        <v xml:space="preserve"> </v>
      </c>
      <c r="H248" s="155" t="str">
        <f>IFERROR(VLOOKUP(A247,'Calc Form 2 Freq and Perc'!$A$3:$AK$86,18,FALSE)," ")</f>
        <v xml:space="preserve"> </v>
      </c>
      <c r="I248" s="155" t="str">
        <f>IFERROR(VLOOKUP(A247,'Calc Form 2 Freq and Perc'!$A$3:$AK$86,21,FALSE)," ")</f>
        <v xml:space="preserve"> </v>
      </c>
      <c r="J248" s="155" t="str">
        <f>IFERROR(VLOOKUP(A247,'Calc Form 2 Freq and Perc'!$A$3:$AK$86,24,FALSE), " ")</f>
        <v xml:space="preserve"> </v>
      </c>
      <c r="K248" s="424"/>
    </row>
    <row r="249" spans="1:11" ht="39.65" customHeight="1" x14ac:dyDescent="0.35">
      <c r="A249" s="548">
        <v>7.8</v>
      </c>
      <c r="B249" s="503" t="s">
        <v>118</v>
      </c>
      <c r="C249" s="146" t="s">
        <v>128</v>
      </c>
      <c r="D249" s="94">
        <f>(VLOOKUP(Report!A249:A250,'Calc Form 2 Freq and Perc'!$A$3:$AK$86,35,FALSE)+((VLOOKUP(A249:A250,'Calc Form 2 Freq and Perc'!$A$3:$AK$86,9,FALSE))-E249))</f>
        <v>0</v>
      </c>
      <c r="E249" s="121">
        <f>VLOOKUP(A249,'Calc Form 2 Freq and Perc'!$A$3:$AK$86,5,FALSE)</f>
        <v>0</v>
      </c>
      <c r="F249" s="94">
        <f>VLOOKUP(A249,'Calc Form 2 Freq and Perc'!$A$3:$AK$86,11,FALSE)</f>
        <v>0</v>
      </c>
      <c r="G249" s="94">
        <f>VLOOKUP(A249,'Calc Form 2 Freq and Perc'!$A$3:$AK$86, 14,FALSE)</f>
        <v>0</v>
      </c>
      <c r="H249" s="94">
        <f>VLOOKUP(A249,'Calc Form 2 Freq and Perc'!$A$3:$AK$86,17,FALSE)</f>
        <v>0</v>
      </c>
      <c r="I249" s="94">
        <f>VLOOKUP(A249,'Calc Form 2 Freq and Perc'!$A$3:$AK$86,20,FALSE)</f>
        <v>0</v>
      </c>
      <c r="J249" s="94">
        <f>VLOOKUP(A249,'Calc Form 2 Freq and Perc'!$A$3:$AK$86,23,FALSE)</f>
        <v>0</v>
      </c>
      <c r="K249" s="423" t="str">
        <f>IFERROR((SUMPRODUCT(D249:J249,$D$10:$J$10))/(SUM(D249:J249)), " ")</f>
        <v xml:space="preserve"> </v>
      </c>
    </row>
    <row r="250" spans="1:11" ht="57" customHeight="1" thickBot="1" x14ac:dyDescent="0.4">
      <c r="A250" s="549"/>
      <c r="B250" s="504"/>
      <c r="C250" s="152" t="s">
        <v>255</v>
      </c>
      <c r="D250" s="157" t="str">
        <f>IFERROR(VLOOKUP(A249,'Calc Form 2 Freq and Perc'!$A$3:$AK$86,36,FALSE)," ")</f>
        <v xml:space="preserve"> </v>
      </c>
      <c r="E250" s="157" t="str">
        <f>IFERROR(VLOOKUP(A249,'Calc Form 2 Freq and Perc'!$A$3:$AK$86,6,FALSE)," ")</f>
        <v xml:space="preserve"> </v>
      </c>
      <c r="F250" s="158" t="str">
        <f>IFERROR(VLOOKUP(A249,'Calc Form 2 Freq and Perc'!$A$3:$AK$86,12,FALSE)," ")</f>
        <v xml:space="preserve"> </v>
      </c>
      <c r="G250" s="158" t="str">
        <f>IFERROR(VLOOKUP(A249,'Calc Form 2 Freq and Perc'!$A$3:$AK$86, 15,FALSE), " ")</f>
        <v xml:space="preserve"> </v>
      </c>
      <c r="H250" s="158" t="str">
        <f>IFERROR(VLOOKUP(A249,'Calc Form 2 Freq and Perc'!$A$3:$AK$86,18,FALSE)," ")</f>
        <v xml:space="preserve"> </v>
      </c>
      <c r="I250" s="158" t="str">
        <f>IFERROR(VLOOKUP(A249,'Calc Form 2 Freq and Perc'!$A$3:$AK$86,21,FALSE)," ")</f>
        <v xml:space="preserve"> </v>
      </c>
      <c r="J250" s="158" t="str">
        <f>IFERROR(VLOOKUP(A249,'Calc Form 2 Freq and Perc'!$A$3:$AK$86,24,FALSE), " ")</f>
        <v xml:space="preserve"> </v>
      </c>
      <c r="K250" s="424"/>
    </row>
    <row r="251" spans="1:11" ht="17.5" customHeight="1" thickBot="1" x14ac:dyDescent="0.4">
      <c r="A251" s="209" t="s">
        <v>119</v>
      </c>
      <c r="B251" s="139"/>
      <c r="C251" s="217"/>
      <c r="D251" s="166"/>
      <c r="E251" s="166"/>
      <c r="F251" s="166"/>
      <c r="G251" s="166"/>
      <c r="H251" s="166"/>
      <c r="I251" s="166"/>
      <c r="J251" s="166"/>
      <c r="K251" s="189"/>
    </row>
    <row r="252" spans="1:11" ht="26.15" customHeight="1" x14ac:dyDescent="0.35">
      <c r="A252" s="529" t="s">
        <v>120</v>
      </c>
      <c r="B252" s="530"/>
      <c r="C252" s="243"/>
      <c r="D252" s="126" t="s">
        <v>141</v>
      </c>
      <c r="E252" s="61" t="s">
        <v>142</v>
      </c>
      <c r="F252" s="60" t="s">
        <v>143</v>
      </c>
      <c r="G252" s="60" t="s">
        <v>144</v>
      </c>
      <c r="H252" s="60" t="s">
        <v>145</v>
      </c>
      <c r="I252" s="115" t="s">
        <v>146</v>
      </c>
      <c r="J252" s="60" t="s">
        <v>147</v>
      </c>
      <c r="K252" s="445" t="s">
        <v>254</v>
      </c>
    </row>
    <row r="253" spans="1:11" ht="15" customHeight="1" thickBot="1" x14ac:dyDescent="0.4">
      <c r="A253" s="531"/>
      <c r="B253" s="532"/>
      <c r="C253" s="244"/>
      <c r="D253" s="127">
        <v>0</v>
      </c>
      <c r="E253" s="123">
        <v>0</v>
      </c>
      <c r="F253" s="62">
        <v>2</v>
      </c>
      <c r="G253" s="62">
        <v>4</v>
      </c>
      <c r="H253" s="62">
        <v>6</v>
      </c>
      <c r="I253" s="62">
        <v>8</v>
      </c>
      <c r="J253" s="62">
        <v>10</v>
      </c>
      <c r="K253" s="446"/>
    </row>
    <row r="254" spans="1:11" ht="18" hidden="1" customHeight="1" thickBot="1" x14ac:dyDescent="0.4">
      <c r="A254" s="558">
        <v>7.9</v>
      </c>
      <c r="B254" s="561" t="s">
        <v>122</v>
      </c>
      <c r="C254" s="248"/>
      <c r="D254" s="245"/>
      <c r="E254" s="246"/>
      <c r="F254" s="246"/>
      <c r="G254" s="246"/>
      <c r="H254" s="246"/>
      <c r="I254" s="246"/>
      <c r="J254" s="247"/>
      <c r="K254" s="198"/>
    </row>
    <row r="255" spans="1:11" ht="53.5" customHeight="1" x14ac:dyDescent="0.35">
      <c r="A255" s="559"/>
      <c r="B255" s="562"/>
      <c r="C255" s="228" t="s">
        <v>128</v>
      </c>
      <c r="D255" s="94">
        <f>(VLOOKUP(A254,'Calc Form 2 Freq and Perc'!$A$3:$AK$86,35,FALSE)+((VLOOKUP(A254,'Calc Form 2 Freq and Perc'!$A$3:$AK$86,9,FALSE))-E255))</f>
        <v>0</v>
      </c>
      <c r="E255" s="121">
        <f>VLOOKUP(A254,'Calc Form 2 Freq and Perc'!$A$3:$AK$86,5,FALSE)</f>
        <v>0</v>
      </c>
      <c r="F255" s="94">
        <f>VLOOKUP(A254,'Calc Form 2 Freq and Perc'!$A$3:$AK$86,14,FALSE)</f>
        <v>0</v>
      </c>
      <c r="G255" s="94">
        <f>VLOOKUP(A254,'Calc Form 2 Freq and Perc'!$A$3:$AK$86, 20,FALSE)</f>
        <v>0</v>
      </c>
      <c r="H255" s="94">
        <f>VLOOKUP(A254,'Calc Form 2 Freq and Perc'!$A$3:$AK$86,26,FALSE)</f>
        <v>0</v>
      </c>
      <c r="I255" s="94">
        <f>VLOOKUP(A254,'Calc Form 2 Freq and Perc'!$A$3:$AK$86,29,FALSE)</f>
        <v>0</v>
      </c>
      <c r="J255" s="94">
        <f>VLOOKUP(A254,'Calc Form 2 Freq and Perc'!$A$3:$AK$86,32,FALSE)</f>
        <v>0</v>
      </c>
      <c r="K255" s="502" t="str">
        <f>IFERROR((SUMPRODUCT(D255:J255,$D$253:$J$253)/(SUM(D255:J255))), " ")</f>
        <v xml:space="preserve"> </v>
      </c>
    </row>
    <row r="256" spans="1:11" ht="82.5" customHeight="1" thickBot="1" x14ac:dyDescent="0.4">
      <c r="A256" s="560"/>
      <c r="B256" s="563"/>
      <c r="C256" s="147" t="s">
        <v>255</v>
      </c>
      <c r="D256" s="159" t="str">
        <f>IFERROR(VLOOKUP(A254,'Calc Form 2 Freq and Perc'!$A$3:$AK$86,36,FALSE)," ")</f>
        <v xml:space="preserve"> </v>
      </c>
      <c r="E256" s="159" t="str">
        <f>IFERROR(VLOOKUP(A254,'Calc Form 2 Freq and Perc'!$A$3:$AK$86,6,FALSE), " ")</f>
        <v xml:space="preserve"> </v>
      </c>
      <c r="F256" s="160" t="str">
        <f>IFERROR(VLOOKUP(A254,'Calc Form 2 Freq and Perc'!$A$3:$AK$86,15,FALSE), " ")</f>
        <v xml:space="preserve"> </v>
      </c>
      <c r="G256" s="178" t="str">
        <f>IFERROR(VLOOKUP(A254,'Calc Form 2 Freq and Perc'!$A$3:$AK$86, 21,FALSE), " ")</f>
        <v xml:space="preserve"> </v>
      </c>
      <c r="H256" s="178" t="str">
        <f>IFERROR(VLOOKUP(A254,'Calc Form 2 Freq and Perc'!$A$3:$AK$86,27,FALSE), " ")</f>
        <v xml:space="preserve"> </v>
      </c>
      <c r="I256" s="178" t="str">
        <f>IFERROR(VLOOKUP(A254,'Calc Form 2 Freq and Perc'!$A$3:$AK$86,30,FALSE), " ")</f>
        <v xml:space="preserve"> </v>
      </c>
      <c r="J256" s="178" t="str">
        <f>IFERROR(VLOOKUP(A254,'Calc Form 2 Freq and Perc'!$A$3:$AK$86,33,FALSE), " ")</f>
        <v xml:space="preserve"> </v>
      </c>
      <c r="K256" s="453"/>
    </row>
    <row r="257" spans="1:23" s="76" customFormat="1" ht="26.5" customHeight="1" x14ac:dyDescent="0.35">
      <c r="A257" s="255"/>
      <c r="B257" s="63"/>
      <c r="C257" s="88"/>
      <c r="D257" s="177"/>
      <c r="E257" s="177"/>
      <c r="F257" s="177"/>
      <c r="G257" s="462" t="s">
        <v>284</v>
      </c>
      <c r="H257" s="463"/>
      <c r="I257" s="463"/>
      <c r="J257" s="463"/>
      <c r="K257" s="464"/>
    </row>
    <row r="258" spans="1:23" ht="24" customHeight="1" x14ac:dyDescent="0.35">
      <c r="A258" s="257"/>
      <c r="B258" s="136"/>
      <c r="C258" s="84"/>
      <c r="D258" s="78"/>
      <c r="E258" s="78"/>
      <c r="F258" s="176"/>
      <c r="G258" s="465" t="s">
        <v>261</v>
      </c>
      <c r="H258" s="466"/>
      <c r="I258" s="466"/>
      <c r="J258" s="466"/>
      <c r="K258" s="179">
        <f>SUM(K235:K256)</f>
        <v>0</v>
      </c>
    </row>
    <row r="259" spans="1:23" ht="24" customHeight="1" thickBot="1" x14ac:dyDescent="0.4">
      <c r="A259" s="257"/>
      <c r="B259" s="136"/>
      <c r="C259" s="84"/>
      <c r="D259" s="78"/>
      <c r="E259" s="78"/>
      <c r="F259" s="78"/>
      <c r="G259" s="467" t="s">
        <v>271</v>
      </c>
      <c r="H259" s="468"/>
      <c r="I259" s="468"/>
      <c r="J259" s="468"/>
      <c r="K259" s="211">
        <f>(K258/50)</f>
        <v>0</v>
      </c>
    </row>
    <row r="260" spans="1:23" ht="24" customHeight="1" x14ac:dyDescent="0.35">
      <c r="A260" s="257"/>
      <c r="B260" s="136"/>
      <c r="C260" s="84"/>
      <c r="D260" s="78"/>
      <c r="E260" s="78"/>
      <c r="F260" s="78"/>
      <c r="G260" s="374"/>
      <c r="H260" s="374"/>
      <c r="I260" s="374"/>
      <c r="J260" s="374"/>
      <c r="K260" s="379"/>
    </row>
    <row r="261" spans="1:23" ht="14.5" x14ac:dyDescent="0.35">
      <c r="A261" s="263"/>
      <c r="B261" s="138"/>
      <c r="C261" s="81"/>
      <c r="D261" s="85"/>
      <c r="E261" s="85"/>
      <c r="F261" s="85"/>
      <c r="G261" s="85"/>
      <c r="H261" s="85"/>
      <c r="I261" s="85"/>
      <c r="J261" s="85"/>
      <c r="K261" s="264"/>
    </row>
    <row r="262" spans="1:23" ht="38.25" customHeight="1" x14ac:dyDescent="0.35">
      <c r="A262" s="555" t="s">
        <v>269</v>
      </c>
      <c r="B262" s="556"/>
      <c r="C262" s="557"/>
      <c r="D262" s="550" t="s">
        <v>270</v>
      </c>
      <c r="E262" s="550"/>
      <c r="F262" s="550"/>
      <c r="G262" s="550"/>
      <c r="H262" s="550"/>
      <c r="I262" s="550"/>
      <c r="J262" s="550"/>
      <c r="K262" s="550"/>
    </row>
    <row r="263" spans="1:23" ht="38.25" customHeight="1" x14ac:dyDescent="0.35">
      <c r="A263" s="552">
        <f>SUM(D12:J12)</f>
        <v>0</v>
      </c>
      <c r="B263" s="553"/>
      <c r="C263" s="554"/>
      <c r="D263" s="375"/>
      <c r="E263" s="376"/>
      <c r="F263" s="376"/>
      <c r="G263" s="377">
        <f>(AVERAGE(K39,K80,K119,K164,K195,K230,K259))*1000</f>
        <v>0</v>
      </c>
      <c r="H263" s="551" t="s">
        <v>288</v>
      </c>
      <c r="I263" s="551"/>
      <c r="J263" s="551"/>
      <c r="K263" s="378"/>
    </row>
    <row r="264" spans="1:23" ht="38.25" customHeight="1" x14ac:dyDescent="0.35">
      <c r="A264"/>
      <c r="B264"/>
      <c r="C264"/>
      <c r="D264"/>
      <c r="E264"/>
      <c r="F264"/>
      <c r="G264"/>
      <c r="H264"/>
      <c r="I264"/>
      <c r="J264"/>
      <c r="K264"/>
    </row>
    <row r="265" spans="1:23" s="71" customFormat="1" ht="38.25" customHeight="1" x14ac:dyDescent="0.35">
      <c r="A265"/>
      <c r="B265"/>
      <c r="C265"/>
      <c r="D265"/>
      <c r="E265"/>
      <c r="F265"/>
      <c r="G265"/>
      <c r="H265"/>
      <c r="I265"/>
      <c r="J265"/>
      <c r="K265"/>
      <c r="L265" s="3"/>
      <c r="M265" s="3"/>
      <c r="N265" s="3"/>
      <c r="O265" s="3"/>
      <c r="P265" s="3"/>
      <c r="Q265" s="3"/>
      <c r="R265" s="3"/>
      <c r="S265" s="3"/>
      <c r="T265" s="3"/>
      <c r="U265" s="3"/>
      <c r="V265" s="3"/>
      <c r="W265" s="3"/>
    </row>
    <row r="266" spans="1:23" s="71" customFormat="1" ht="38.25" customHeight="1" x14ac:dyDescent="0.35">
      <c r="A266"/>
      <c r="B266"/>
      <c r="C266"/>
      <c r="D266"/>
      <c r="E266"/>
      <c r="F266"/>
      <c r="G266"/>
      <c r="H266"/>
      <c r="I266"/>
      <c r="J266"/>
      <c r="K266"/>
      <c r="L266" s="3"/>
      <c r="M266" s="3"/>
      <c r="N266" s="3"/>
      <c r="O266" s="3"/>
      <c r="P266" s="3"/>
      <c r="Q266" s="3"/>
      <c r="R266" s="3"/>
      <c r="S266" s="3"/>
      <c r="T266" s="3"/>
      <c r="U266" s="3"/>
      <c r="V266" s="3"/>
      <c r="W266" s="3"/>
    </row>
    <row r="267" spans="1:23" s="71" customFormat="1" ht="38.25" customHeight="1" x14ac:dyDescent="0.35">
      <c r="A267"/>
      <c r="B267"/>
      <c r="C267"/>
      <c r="D267"/>
      <c r="E267"/>
      <c r="F267"/>
      <c r="G267"/>
      <c r="H267"/>
      <c r="I267"/>
      <c r="J267"/>
      <c r="K267"/>
      <c r="L267" s="3"/>
      <c r="M267" s="3"/>
      <c r="N267" s="3"/>
      <c r="O267" s="3"/>
      <c r="P267" s="3"/>
      <c r="Q267" s="3"/>
      <c r="R267" s="3"/>
      <c r="S267" s="3"/>
      <c r="T267" s="3"/>
      <c r="U267" s="3"/>
      <c r="V267" s="3"/>
      <c r="W267" s="3"/>
    </row>
    <row r="268" spans="1:23" s="71" customFormat="1" ht="38.25" customHeight="1" x14ac:dyDescent="0.35">
      <c r="A268"/>
      <c r="B268"/>
      <c r="C268"/>
      <c r="D268"/>
      <c r="E268"/>
      <c r="F268"/>
      <c r="G268"/>
      <c r="H268"/>
      <c r="I268"/>
      <c r="J268"/>
      <c r="K268"/>
      <c r="L268" s="3"/>
      <c r="M268" s="3"/>
      <c r="N268" s="3"/>
      <c r="O268" s="3"/>
      <c r="P268" s="3"/>
      <c r="Q268" s="3"/>
      <c r="R268" s="3"/>
      <c r="S268" s="3"/>
      <c r="T268" s="3"/>
      <c r="U268" s="3"/>
      <c r="V268" s="3"/>
      <c r="W268" s="3"/>
    </row>
    <row r="269" spans="1:23" s="71" customFormat="1" ht="38.25" customHeight="1" x14ac:dyDescent="0.35">
      <c r="A269"/>
      <c r="B269"/>
      <c r="C269"/>
      <c r="D269"/>
      <c r="E269"/>
      <c r="F269"/>
      <c r="G269"/>
      <c r="H269"/>
      <c r="I269"/>
      <c r="J269"/>
      <c r="K269"/>
      <c r="L269" s="3"/>
      <c r="M269" s="3"/>
      <c r="N269" s="3"/>
      <c r="O269" s="3"/>
      <c r="P269" s="3"/>
      <c r="Q269" s="3"/>
      <c r="R269" s="3"/>
      <c r="S269" s="3"/>
      <c r="T269" s="3"/>
      <c r="U269" s="3"/>
      <c r="V269" s="3"/>
      <c r="W269" s="3"/>
    </row>
    <row r="270" spans="1:23" ht="24" customHeight="1" x14ac:dyDescent="0.35">
      <c r="A270"/>
      <c r="B270"/>
      <c r="C270"/>
      <c r="D270"/>
      <c r="E270"/>
      <c r="F270"/>
      <c r="G270"/>
      <c r="H270"/>
      <c r="I270"/>
      <c r="J270"/>
      <c r="K270"/>
    </row>
    <row r="271" spans="1:23" ht="24" customHeight="1" x14ac:dyDescent="0.35">
      <c r="A271"/>
      <c r="B271"/>
      <c r="C271"/>
      <c r="D271"/>
      <c r="E271"/>
      <c r="F271"/>
      <c r="G271"/>
      <c r="H271"/>
      <c r="I271"/>
      <c r="J271"/>
      <c r="K271"/>
    </row>
    <row r="272" spans="1:23" ht="24" customHeight="1" x14ac:dyDescent="0.35">
      <c r="A272"/>
      <c r="B272"/>
      <c r="C272"/>
      <c r="D272"/>
      <c r="E272"/>
      <c r="F272"/>
      <c r="G272"/>
      <c r="H272"/>
      <c r="I272"/>
      <c r="J272"/>
      <c r="K272"/>
    </row>
    <row r="273" spans="1:11" ht="24" customHeight="1" x14ac:dyDescent="0.35">
      <c r="A273"/>
      <c r="B273"/>
      <c r="C273"/>
      <c r="D273"/>
      <c r="E273"/>
      <c r="F273"/>
      <c r="G273"/>
      <c r="H273"/>
      <c r="I273"/>
      <c r="J273"/>
      <c r="K273"/>
    </row>
    <row r="274" spans="1:11" ht="24" customHeight="1" x14ac:dyDescent="0.35">
      <c r="A274"/>
      <c r="B274"/>
      <c r="C274"/>
      <c r="D274"/>
      <c r="E274"/>
      <c r="F274"/>
      <c r="G274"/>
      <c r="H274"/>
      <c r="I274"/>
      <c r="J274"/>
      <c r="K274"/>
    </row>
    <row r="275" spans="1:11" ht="24" customHeight="1" x14ac:dyDescent="0.35">
      <c r="A275"/>
      <c r="B275"/>
      <c r="C275"/>
      <c r="D275"/>
      <c r="E275"/>
      <c r="F275"/>
      <c r="G275"/>
      <c r="H275"/>
      <c r="I275"/>
      <c r="J275"/>
      <c r="K275"/>
    </row>
    <row r="276" spans="1:11" ht="24" customHeight="1" x14ac:dyDescent="0.35">
      <c r="A276"/>
      <c r="B276"/>
      <c r="C276"/>
      <c r="D276"/>
      <c r="E276"/>
      <c r="F276"/>
      <c r="G276"/>
      <c r="H276"/>
      <c r="I276"/>
      <c r="J276"/>
      <c r="K276"/>
    </row>
    <row r="277" spans="1:11" ht="24" customHeight="1" x14ac:dyDescent="0.35">
      <c r="A277"/>
      <c r="B277"/>
      <c r="C277"/>
      <c r="D277"/>
      <c r="E277"/>
      <c r="F277"/>
      <c r="G277"/>
      <c r="H277"/>
      <c r="I277"/>
      <c r="J277"/>
      <c r="K277"/>
    </row>
    <row r="278" spans="1:11" ht="24" customHeight="1" x14ac:dyDescent="0.35">
      <c r="A278"/>
      <c r="B278"/>
      <c r="C278"/>
      <c r="D278"/>
      <c r="E278"/>
      <c r="F278"/>
      <c r="G278"/>
      <c r="H278"/>
      <c r="I278"/>
      <c r="J278"/>
      <c r="K278"/>
    </row>
    <row r="279" spans="1:11" ht="24" customHeight="1" x14ac:dyDescent="0.35">
      <c r="A279"/>
      <c r="B279"/>
      <c r="C279"/>
      <c r="D279"/>
      <c r="E279"/>
      <c r="F279"/>
      <c r="G279"/>
      <c r="H279"/>
      <c r="I279"/>
      <c r="J279"/>
      <c r="K279"/>
    </row>
    <row r="280" spans="1:11" ht="24" customHeight="1" x14ac:dyDescent="0.35">
      <c r="A280"/>
      <c r="B280"/>
      <c r="C280"/>
      <c r="D280"/>
      <c r="E280"/>
      <c r="F280"/>
      <c r="G280"/>
      <c r="H280"/>
      <c r="I280"/>
      <c r="J280"/>
      <c r="K280"/>
    </row>
    <row r="281" spans="1:11" ht="24" customHeight="1" x14ac:dyDescent="0.35">
      <c r="A281"/>
      <c r="B281"/>
      <c r="C281"/>
      <c r="D281"/>
      <c r="E281"/>
      <c r="F281"/>
      <c r="G281"/>
      <c r="H281"/>
      <c r="I281"/>
      <c r="J281"/>
      <c r="K281"/>
    </row>
    <row r="282" spans="1:11" ht="24" customHeight="1" x14ac:dyDescent="0.35">
      <c r="A282"/>
      <c r="B282"/>
      <c r="C282"/>
      <c r="D282"/>
      <c r="E282"/>
      <c r="F282"/>
      <c r="G282"/>
      <c r="H282"/>
      <c r="I282"/>
      <c r="J282"/>
      <c r="K282"/>
    </row>
    <row r="283" spans="1:11" ht="24" customHeight="1" x14ac:dyDescent="0.35">
      <c r="A283"/>
      <c r="B283"/>
      <c r="C283"/>
      <c r="D283"/>
      <c r="E283"/>
      <c r="F283"/>
      <c r="G283"/>
      <c r="H283"/>
      <c r="I283"/>
      <c r="J283"/>
      <c r="K283"/>
    </row>
    <row r="284" spans="1:11" ht="24" customHeight="1" x14ac:dyDescent="0.35">
      <c r="A284"/>
      <c r="B284"/>
      <c r="C284"/>
      <c r="D284"/>
      <c r="E284"/>
      <c r="F284"/>
      <c r="G284"/>
      <c r="H284"/>
      <c r="I284"/>
      <c r="J284"/>
      <c r="K284"/>
    </row>
    <row r="285" spans="1:11" ht="24" customHeight="1" x14ac:dyDescent="0.35">
      <c r="A285"/>
      <c r="B285"/>
      <c r="C285"/>
      <c r="D285"/>
      <c r="E285"/>
      <c r="F285"/>
      <c r="G285"/>
      <c r="H285"/>
      <c r="I285"/>
      <c r="J285"/>
      <c r="K285"/>
    </row>
    <row r="286" spans="1:11" ht="24" customHeight="1" x14ac:dyDescent="0.35">
      <c r="A286"/>
      <c r="B286"/>
      <c r="C286"/>
      <c r="D286"/>
      <c r="E286"/>
      <c r="F286"/>
      <c r="G286"/>
      <c r="H286"/>
      <c r="I286"/>
      <c r="J286"/>
      <c r="K286"/>
    </row>
    <row r="287" spans="1:11" ht="24" customHeight="1" x14ac:dyDescent="0.35">
      <c r="A287"/>
      <c r="B287"/>
      <c r="C287"/>
      <c r="D287"/>
      <c r="E287"/>
      <c r="F287"/>
      <c r="G287"/>
      <c r="H287"/>
      <c r="I287"/>
      <c r="J287"/>
      <c r="K287"/>
    </row>
    <row r="288" spans="1:11" ht="24" customHeight="1" x14ac:dyDescent="0.35">
      <c r="A288"/>
      <c r="B288"/>
      <c r="C288"/>
      <c r="D288"/>
      <c r="E288"/>
      <c r="F288"/>
      <c r="G288"/>
      <c r="H288"/>
      <c r="I288"/>
      <c r="J288"/>
      <c r="K288"/>
    </row>
    <row r="289" spans="1:11" ht="24" customHeight="1" x14ac:dyDescent="0.35">
      <c r="A289"/>
      <c r="B289"/>
      <c r="C289"/>
      <c r="D289"/>
      <c r="E289"/>
      <c r="F289"/>
      <c r="G289"/>
      <c r="H289"/>
      <c r="I289"/>
      <c r="J289"/>
      <c r="K289"/>
    </row>
    <row r="290" spans="1:11" ht="24" customHeight="1" x14ac:dyDescent="0.35">
      <c r="A290"/>
      <c r="B290"/>
      <c r="C290"/>
      <c r="D290"/>
      <c r="E290"/>
      <c r="F290"/>
      <c r="G290"/>
      <c r="H290"/>
      <c r="I290"/>
      <c r="J290"/>
      <c r="K290"/>
    </row>
    <row r="291" spans="1:11" ht="24" customHeight="1" x14ac:dyDescent="0.35">
      <c r="A291"/>
      <c r="B291"/>
      <c r="C291"/>
      <c r="D291"/>
      <c r="E291"/>
      <c r="F291"/>
      <c r="G291"/>
      <c r="H291"/>
      <c r="I291"/>
      <c r="J291"/>
      <c r="K291"/>
    </row>
    <row r="292" spans="1:11" ht="24" customHeight="1" x14ac:dyDescent="0.35">
      <c r="A292"/>
      <c r="B292"/>
      <c r="C292"/>
      <c r="D292"/>
      <c r="E292"/>
      <c r="F292"/>
      <c r="G292"/>
      <c r="H292"/>
      <c r="I292"/>
      <c r="J292"/>
      <c r="K292"/>
    </row>
    <row r="293" spans="1:11" ht="24" customHeight="1" x14ac:dyDescent="0.35">
      <c r="A293"/>
      <c r="B293"/>
      <c r="C293"/>
      <c r="D293"/>
      <c r="E293"/>
      <c r="F293"/>
      <c r="G293"/>
      <c r="H293"/>
      <c r="I293"/>
      <c r="J293"/>
      <c r="K293"/>
    </row>
    <row r="294" spans="1:11" ht="24" customHeight="1" x14ac:dyDescent="0.35">
      <c r="A294"/>
      <c r="B294"/>
      <c r="C294"/>
      <c r="D294"/>
      <c r="E294"/>
      <c r="F294"/>
      <c r="G294"/>
      <c r="H294"/>
      <c r="I294"/>
      <c r="J294"/>
      <c r="K294"/>
    </row>
    <row r="295" spans="1:11" ht="24" customHeight="1" x14ac:dyDescent="0.35">
      <c r="B295" s="138"/>
      <c r="C295" s="81"/>
      <c r="D295" s="85"/>
    </row>
    <row r="296" spans="1:11" ht="24" customHeight="1" x14ac:dyDescent="0.35">
      <c r="B296" s="138"/>
      <c r="C296" s="81"/>
      <c r="D296" s="85"/>
    </row>
    <row r="297" spans="1:11" ht="24" customHeight="1" x14ac:dyDescent="0.35">
      <c r="B297" s="138"/>
      <c r="C297" s="81"/>
      <c r="D297" s="85"/>
    </row>
    <row r="298" spans="1:11" ht="24" customHeight="1" x14ac:dyDescent="0.35">
      <c r="B298" s="138"/>
      <c r="C298" s="81"/>
      <c r="D298" s="85"/>
    </row>
    <row r="299" spans="1:11" ht="24" customHeight="1" x14ac:dyDescent="0.35">
      <c r="B299" s="138"/>
      <c r="C299" s="81"/>
      <c r="D299" s="85"/>
    </row>
    <row r="300" spans="1:11" ht="24" customHeight="1" x14ac:dyDescent="0.35">
      <c r="B300" s="138"/>
      <c r="C300" s="81"/>
      <c r="D300" s="85"/>
    </row>
    <row r="301" spans="1:11" ht="24" customHeight="1" x14ac:dyDescent="0.35">
      <c r="B301" s="138"/>
      <c r="C301" s="81"/>
      <c r="D301" s="85"/>
    </row>
    <row r="302" spans="1:11" ht="24" customHeight="1" x14ac:dyDescent="0.35">
      <c r="B302" s="138"/>
      <c r="C302" s="81"/>
      <c r="D302" s="85"/>
    </row>
    <row r="303" spans="1:11" ht="24" customHeight="1" x14ac:dyDescent="0.35">
      <c r="B303" s="138"/>
      <c r="C303" s="81"/>
      <c r="D303" s="85"/>
    </row>
    <row r="304" spans="1:11" ht="24" customHeight="1" x14ac:dyDescent="0.35">
      <c r="B304" s="138"/>
      <c r="C304" s="81"/>
      <c r="D304" s="85"/>
    </row>
    <row r="305" spans="2:4" ht="24" customHeight="1" x14ac:dyDescent="0.35">
      <c r="B305" s="138"/>
      <c r="C305" s="81"/>
      <c r="D305" s="85"/>
    </row>
    <row r="306" spans="2:4" ht="24" customHeight="1" x14ac:dyDescent="0.35">
      <c r="B306" s="138"/>
      <c r="C306" s="81"/>
      <c r="D306" s="85"/>
    </row>
    <row r="307" spans="2:4" ht="24" customHeight="1" x14ac:dyDescent="0.35">
      <c r="B307" s="138"/>
      <c r="C307" s="81"/>
      <c r="D307" s="85"/>
    </row>
    <row r="308" spans="2:4" ht="24" customHeight="1" x14ac:dyDescent="0.35">
      <c r="B308" s="138"/>
      <c r="C308" s="81"/>
      <c r="D308" s="85"/>
    </row>
    <row r="309" spans="2:4" ht="24" customHeight="1" x14ac:dyDescent="0.35">
      <c r="B309" s="138"/>
      <c r="C309" s="81"/>
      <c r="D309" s="85"/>
    </row>
    <row r="310" spans="2:4" ht="24" customHeight="1" x14ac:dyDescent="0.35">
      <c r="B310" s="138"/>
      <c r="C310" s="81"/>
      <c r="D310" s="85"/>
    </row>
    <row r="311" spans="2:4" ht="24" customHeight="1" x14ac:dyDescent="0.35">
      <c r="B311" s="138"/>
      <c r="C311" s="81"/>
      <c r="D311" s="85"/>
    </row>
    <row r="312" spans="2:4" ht="24" customHeight="1" x14ac:dyDescent="0.35">
      <c r="B312" s="138"/>
      <c r="C312" s="81"/>
      <c r="D312" s="85"/>
    </row>
    <row r="313" spans="2:4" ht="24" customHeight="1" x14ac:dyDescent="0.35">
      <c r="B313" s="138"/>
      <c r="C313" s="81"/>
      <c r="D313" s="85"/>
    </row>
    <row r="314" spans="2:4" ht="24" customHeight="1" x14ac:dyDescent="0.35">
      <c r="B314" s="138"/>
      <c r="C314" s="81"/>
      <c r="D314" s="85"/>
    </row>
    <row r="315" spans="2:4" ht="24" customHeight="1" x14ac:dyDescent="0.35">
      <c r="B315" s="138"/>
      <c r="C315" s="81"/>
      <c r="D315" s="85"/>
    </row>
    <row r="316" spans="2:4" ht="24" customHeight="1" x14ac:dyDescent="0.35">
      <c r="B316" s="138"/>
      <c r="C316" s="81"/>
      <c r="D316" s="85"/>
    </row>
    <row r="317" spans="2:4" ht="24" customHeight="1" x14ac:dyDescent="0.35">
      <c r="B317" s="138"/>
      <c r="C317" s="81"/>
      <c r="D317" s="85"/>
    </row>
    <row r="318" spans="2:4" ht="24" customHeight="1" x14ac:dyDescent="0.35">
      <c r="B318" s="138"/>
      <c r="C318" s="81"/>
      <c r="D318" s="85"/>
    </row>
    <row r="319" spans="2:4" ht="24" customHeight="1" x14ac:dyDescent="0.35">
      <c r="B319" s="138"/>
      <c r="C319" s="81"/>
      <c r="D319" s="85"/>
    </row>
    <row r="320" spans="2:4" ht="24" customHeight="1" x14ac:dyDescent="0.35">
      <c r="B320" s="138"/>
      <c r="C320" s="81"/>
      <c r="D320" s="85"/>
    </row>
    <row r="321" spans="2:4" ht="24" customHeight="1" x14ac:dyDescent="0.35">
      <c r="B321" s="138"/>
      <c r="C321" s="81"/>
      <c r="D321" s="85"/>
    </row>
    <row r="322" spans="2:4" ht="24" customHeight="1" x14ac:dyDescent="0.35">
      <c r="B322" s="138"/>
      <c r="C322" s="81"/>
      <c r="D322" s="85"/>
    </row>
    <row r="323" spans="2:4" ht="24" customHeight="1" x14ac:dyDescent="0.35">
      <c r="B323" s="138"/>
      <c r="C323" s="81"/>
      <c r="D323" s="85"/>
    </row>
    <row r="324" spans="2:4" ht="24" customHeight="1" x14ac:dyDescent="0.35">
      <c r="B324" s="138"/>
      <c r="C324" s="81"/>
      <c r="D324" s="85"/>
    </row>
    <row r="325" spans="2:4" ht="24" customHeight="1" x14ac:dyDescent="0.35">
      <c r="B325" s="138"/>
      <c r="C325" s="81"/>
      <c r="D325" s="85"/>
    </row>
    <row r="326" spans="2:4" ht="24" customHeight="1" x14ac:dyDescent="0.35">
      <c r="B326" s="138"/>
      <c r="C326" s="81"/>
      <c r="D326" s="85"/>
    </row>
    <row r="327" spans="2:4" ht="24" customHeight="1" x14ac:dyDescent="0.35">
      <c r="B327" s="138"/>
      <c r="C327" s="81"/>
      <c r="D327" s="85"/>
    </row>
    <row r="328" spans="2:4" ht="24" customHeight="1" x14ac:dyDescent="0.35">
      <c r="B328" s="138"/>
      <c r="C328" s="81"/>
      <c r="D328" s="85"/>
    </row>
    <row r="329" spans="2:4" ht="24" customHeight="1" x14ac:dyDescent="0.35">
      <c r="D329" s="85"/>
    </row>
    <row r="330" spans="2:4" ht="24" customHeight="1" x14ac:dyDescent="0.35">
      <c r="D330" s="85"/>
    </row>
    <row r="331" spans="2:4" ht="24" customHeight="1" x14ac:dyDescent="0.35">
      <c r="D331" s="85"/>
    </row>
  </sheetData>
  <sheetProtection selectLockedCells="1" selectUnlockedCells="1"/>
  <mergeCells count="310">
    <mergeCell ref="D262:K262"/>
    <mergeCell ref="H263:J263"/>
    <mergeCell ref="A263:C263"/>
    <mergeCell ref="A262:C262"/>
    <mergeCell ref="G257:K257"/>
    <mergeCell ref="G258:J258"/>
    <mergeCell ref="G259:J259"/>
    <mergeCell ref="A249:A250"/>
    <mergeCell ref="B249:B250"/>
    <mergeCell ref="K249:K250"/>
    <mergeCell ref="A252:B253"/>
    <mergeCell ref="K252:K253"/>
    <mergeCell ref="A254:A256"/>
    <mergeCell ref="B254:B256"/>
    <mergeCell ref="K255:K256"/>
    <mergeCell ref="A245:A246"/>
    <mergeCell ref="B245:B246"/>
    <mergeCell ref="K245:K246"/>
    <mergeCell ref="A247:A248"/>
    <mergeCell ref="B247:B248"/>
    <mergeCell ref="K247:K248"/>
    <mergeCell ref="A241:A242"/>
    <mergeCell ref="B241:B242"/>
    <mergeCell ref="K241:K242"/>
    <mergeCell ref="A243:A244"/>
    <mergeCell ref="B243:B244"/>
    <mergeCell ref="K243:K244"/>
    <mergeCell ref="A237:A238"/>
    <mergeCell ref="B237:B238"/>
    <mergeCell ref="K237:K238"/>
    <mergeCell ref="A239:A240"/>
    <mergeCell ref="B239:B240"/>
    <mergeCell ref="K239:K240"/>
    <mergeCell ref="G229:J229"/>
    <mergeCell ref="G230:J230"/>
    <mergeCell ref="A232:B233"/>
    <mergeCell ref="K232:K233"/>
    <mergeCell ref="A235:A236"/>
    <mergeCell ref="B235:B236"/>
    <mergeCell ref="K235:K236"/>
    <mergeCell ref="A223:B224"/>
    <mergeCell ref="K223:K224"/>
    <mergeCell ref="A225:A227"/>
    <mergeCell ref="B225:B227"/>
    <mergeCell ref="K226:K227"/>
    <mergeCell ref="G228:K228"/>
    <mergeCell ref="A219:A220"/>
    <mergeCell ref="B219:B220"/>
    <mergeCell ref="K219:K220"/>
    <mergeCell ref="A221:A222"/>
    <mergeCell ref="B221:B222"/>
    <mergeCell ref="K221:K222"/>
    <mergeCell ref="A215:A216"/>
    <mergeCell ref="B215:B216"/>
    <mergeCell ref="K215:K216"/>
    <mergeCell ref="A217:A218"/>
    <mergeCell ref="B217:B218"/>
    <mergeCell ref="K217:K218"/>
    <mergeCell ref="A211:A212"/>
    <mergeCell ref="B211:B212"/>
    <mergeCell ref="K211:K212"/>
    <mergeCell ref="A213:A214"/>
    <mergeCell ref="B213:B214"/>
    <mergeCell ref="K213:K214"/>
    <mergeCell ref="A206:A207"/>
    <mergeCell ref="B206:B207"/>
    <mergeCell ref="K206:K207"/>
    <mergeCell ref="A209:A210"/>
    <mergeCell ref="B209:B210"/>
    <mergeCell ref="K209:K210"/>
    <mergeCell ref="A202:A203"/>
    <mergeCell ref="B202:B203"/>
    <mergeCell ref="K202:K203"/>
    <mergeCell ref="A204:A205"/>
    <mergeCell ref="B204:B205"/>
    <mergeCell ref="K204:K205"/>
    <mergeCell ref="G194:J194"/>
    <mergeCell ref="G195:J195"/>
    <mergeCell ref="K197:K198"/>
    <mergeCell ref="A200:A201"/>
    <mergeCell ref="B200:B201"/>
    <mergeCell ref="K200:K201"/>
    <mergeCell ref="A188:B189"/>
    <mergeCell ref="K188:K189"/>
    <mergeCell ref="A190:A192"/>
    <mergeCell ref="B190:B192"/>
    <mergeCell ref="K191:K192"/>
    <mergeCell ref="G193:K193"/>
    <mergeCell ref="A197:C198"/>
    <mergeCell ref="A184:A185"/>
    <mergeCell ref="B184:B185"/>
    <mergeCell ref="K184:K185"/>
    <mergeCell ref="A186:A187"/>
    <mergeCell ref="B186:B187"/>
    <mergeCell ref="K186:K187"/>
    <mergeCell ref="A180:A181"/>
    <mergeCell ref="B180:B181"/>
    <mergeCell ref="K180:K181"/>
    <mergeCell ref="A182:A183"/>
    <mergeCell ref="B182:B183"/>
    <mergeCell ref="K182:K183"/>
    <mergeCell ref="A175:A176"/>
    <mergeCell ref="B175:B176"/>
    <mergeCell ref="K175:K176"/>
    <mergeCell ref="A178:A179"/>
    <mergeCell ref="B178:B179"/>
    <mergeCell ref="K178:K179"/>
    <mergeCell ref="A171:A172"/>
    <mergeCell ref="B171:B172"/>
    <mergeCell ref="K171:K172"/>
    <mergeCell ref="A173:A174"/>
    <mergeCell ref="B173:B174"/>
    <mergeCell ref="K173:K174"/>
    <mergeCell ref="G163:J163"/>
    <mergeCell ref="G164:J164"/>
    <mergeCell ref="A166:B167"/>
    <mergeCell ref="K166:K167"/>
    <mergeCell ref="A169:A170"/>
    <mergeCell ref="B169:B170"/>
    <mergeCell ref="K169:K170"/>
    <mergeCell ref="K157:K158"/>
    <mergeCell ref="A159:A161"/>
    <mergeCell ref="B159:B161"/>
    <mergeCell ref="K160:K161"/>
    <mergeCell ref="G162:K162"/>
    <mergeCell ref="A157:C158"/>
    <mergeCell ref="A153:A154"/>
    <mergeCell ref="B153:B154"/>
    <mergeCell ref="K153:K154"/>
    <mergeCell ref="A155:A156"/>
    <mergeCell ref="B155:B156"/>
    <mergeCell ref="K155:K156"/>
    <mergeCell ref="A149:A150"/>
    <mergeCell ref="B149:B150"/>
    <mergeCell ref="K149:K150"/>
    <mergeCell ref="A151:A152"/>
    <mergeCell ref="B151:B152"/>
    <mergeCell ref="K151:K152"/>
    <mergeCell ref="A145:A146"/>
    <mergeCell ref="B145:B146"/>
    <mergeCell ref="K145:K146"/>
    <mergeCell ref="A147:A148"/>
    <mergeCell ref="B147:B148"/>
    <mergeCell ref="K147:K148"/>
    <mergeCell ref="A140:A141"/>
    <mergeCell ref="B140:B141"/>
    <mergeCell ref="K140:K141"/>
    <mergeCell ref="A142:A143"/>
    <mergeCell ref="B142:B143"/>
    <mergeCell ref="K142:K143"/>
    <mergeCell ref="A136:A137"/>
    <mergeCell ref="B136:B137"/>
    <mergeCell ref="K136:K137"/>
    <mergeCell ref="A138:A139"/>
    <mergeCell ref="B138:B139"/>
    <mergeCell ref="K138:K139"/>
    <mergeCell ref="A131:A132"/>
    <mergeCell ref="B131:B132"/>
    <mergeCell ref="K131:K132"/>
    <mergeCell ref="A133:A134"/>
    <mergeCell ref="B133:B134"/>
    <mergeCell ref="K133:K134"/>
    <mergeCell ref="A126:A127"/>
    <mergeCell ref="B126:B127"/>
    <mergeCell ref="K126:K127"/>
    <mergeCell ref="A129:A130"/>
    <mergeCell ref="B129:B130"/>
    <mergeCell ref="K129:K130"/>
    <mergeCell ref="G118:J118"/>
    <mergeCell ref="G119:J119"/>
    <mergeCell ref="K121:K122"/>
    <mergeCell ref="A124:A125"/>
    <mergeCell ref="B124:B125"/>
    <mergeCell ref="K124:K125"/>
    <mergeCell ref="A121:C122"/>
    <mergeCell ref="A112:B113"/>
    <mergeCell ref="K112:K113"/>
    <mergeCell ref="A114:A116"/>
    <mergeCell ref="B114:B116"/>
    <mergeCell ref="K115:K116"/>
    <mergeCell ref="G117:K117"/>
    <mergeCell ref="A108:A109"/>
    <mergeCell ref="B108:B109"/>
    <mergeCell ref="K108:K109"/>
    <mergeCell ref="A110:A111"/>
    <mergeCell ref="B110:B111"/>
    <mergeCell ref="K110:K111"/>
    <mergeCell ref="A104:A105"/>
    <mergeCell ref="B104:B105"/>
    <mergeCell ref="K104:K105"/>
    <mergeCell ref="A106:A107"/>
    <mergeCell ref="B106:B107"/>
    <mergeCell ref="K106:K107"/>
    <mergeCell ref="A99:A100"/>
    <mergeCell ref="B99:B100"/>
    <mergeCell ref="K99:K100"/>
    <mergeCell ref="A101:A102"/>
    <mergeCell ref="B101:B102"/>
    <mergeCell ref="K101:K102"/>
    <mergeCell ref="A94:A95"/>
    <mergeCell ref="B94:B95"/>
    <mergeCell ref="K94:K95"/>
    <mergeCell ref="A97:A98"/>
    <mergeCell ref="B97:B98"/>
    <mergeCell ref="K97:K98"/>
    <mergeCell ref="A90:A91"/>
    <mergeCell ref="B90:B91"/>
    <mergeCell ref="K90:K91"/>
    <mergeCell ref="A92:A93"/>
    <mergeCell ref="B92:B93"/>
    <mergeCell ref="K92:K93"/>
    <mergeCell ref="A85:A86"/>
    <mergeCell ref="B85:B86"/>
    <mergeCell ref="K85:K86"/>
    <mergeCell ref="A87:A88"/>
    <mergeCell ref="B87:B88"/>
    <mergeCell ref="K87:K88"/>
    <mergeCell ref="G78:K78"/>
    <mergeCell ref="G79:J79"/>
    <mergeCell ref="G80:J80"/>
    <mergeCell ref="A82:B83"/>
    <mergeCell ref="K82:K83"/>
    <mergeCell ref="A71:A72"/>
    <mergeCell ref="B71:B72"/>
    <mergeCell ref="K71:K72"/>
    <mergeCell ref="A73:B74"/>
    <mergeCell ref="K73:K74"/>
    <mergeCell ref="A75:A77"/>
    <mergeCell ref="B75:B77"/>
    <mergeCell ref="K76:K77"/>
    <mergeCell ref="A65:A66"/>
    <mergeCell ref="B65:B66"/>
    <mergeCell ref="K65:K66"/>
    <mergeCell ref="A69:A70"/>
    <mergeCell ref="B69:B70"/>
    <mergeCell ref="K69:K70"/>
    <mergeCell ref="A61:A62"/>
    <mergeCell ref="B61:B62"/>
    <mergeCell ref="K61:K62"/>
    <mergeCell ref="A63:A64"/>
    <mergeCell ref="B63:B64"/>
    <mergeCell ref="K63:K64"/>
    <mergeCell ref="A56:A57"/>
    <mergeCell ref="B56:B57"/>
    <mergeCell ref="K56:K57"/>
    <mergeCell ref="A59:A60"/>
    <mergeCell ref="B59:B60"/>
    <mergeCell ref="K59:K60"/>
    <mergeCell ref="A58:B58"/>
    <mergeCell ref="A52:A53"/>
    <mergeCell ref="B52:B53"/>
    <mergeCell ref="K52:K53"/>
    <mergeCell ref="A54:A55"/>
    <mergeCell ref="B54:B55"/>
    <mergeCell ref="K54:K55"/>
    <mergeCell ref="A48:A49"/>
    <mergeCell ref="B48:B49"/>
    <mergeCell ref="K48:K49"/>
    <mergeCell ref="A50:A51"/>
    <mergeCell ref="B50:B51"/>
    <mergeCell ref="K50:K51"/>
    <mergeCell ref="A44:A45"/>
    <mergeCell ref="B44:B45"/>
    <mergeCell ref="K44:K45"/>
    <mergeCell ref="A46:A47"/>
    <mergeCell ref="B46:B47"/>
    <mergeCell ref="K46:K47"/>
    <mergeCell ref="G37:K37"/>
    <mergeCell ref="G38:J38"/>
    <mergeCell ref="G39:J39"/>
    <mergeCell ref="A41:B42"/>
    <mergeCell ref="K41:K42"/>
    <mergeCell ref="A30:A31"/>
    <mergeCell ref="B30:B31"/>
    <mergeCell ref="K30:K31"/>
    <mergeCell ref="K32:K33"/>
    <mergeCell ref="A34:A36"/>
    <mergeCell ref="B34:B36"/>
    <mergeCell ref="K35:K36"/>
    <mergeCell ref="A25:A26"/>
    <mergeCell ref="B25:B26"/>
    <mergeCell ref="K25:K26"/>
    <mergeCell ref="A27:A28"/>
    <mergeCell ref="B27:B28"/>
    <mergeCell ref="K27:K28"/>
    <mergeCell ref="C34:C35"/>
    <mergeCell ref="A32:C33"/>
    <mergeCell ref="A20:A21"/>
    <mergeCell ref="B20:B21"/>
    <mergeCell ref="K20:K21"/>
    <mergeCell ref="A22:A23"/>
    <mergeCell ref="B22:B23"/>
    <mergeCell ref="K22:K23"/>
    <mergeCell ref="A16:A17"/>
    <mergeCell ref="B16:B17"/>
    <mergeCell ref="K16:K17"/>
    <mergeCell ref="A18:A19"/>
    <mergeCell ref="B18:B19"/>
    <mergeCell ref="K18:K19"/>
    <mergeCell ref="A9:B10"/>
    <mergeCell ref="K9:K10"/>
    <mergeCell ref="A12:A13"/>
    <mergeCell ref="B12:B13"/>
    <mergeCell ref="K12:K13"/>
    <mergeCell ref="A14:A15"/>
    <mergeCell ref="B14:B15"/>
    <mergeCell ref="K14:K15"/>
    <mergeCell ref="A2:K2"/>
    <mergeCell ref="D6:K7"/>
    <mergeCell ref="A6:C7"/>
  </mergeCells>
  <dataValidations disablePrompts="1" count="1">
    <dataValidation type="custom" allowBlank="1" showInputMessage="1" showErrorMessage="1" sqref="D196:J196" xr:uid="{00000000-0002-0000-0400-000000000000}">
      <formula1>COUNTA($D$191:$J$191)&lt;=1</formula1>
    </dataValidation>
  </dataValidations>
  <pageMargins left="0.70866141732283505" right="0.70866141732283505" top="0.74803149606299202" bottom="0.74803149606299202" header="0.31496062992126" footer="0.31496062992126"/>
  <pageSetup orientation="landscape" r:id="rId1"/>
  <headerFooter>
    <oddFooter>&amp;CPage &amp;P of &amp;N</oddFooter>
  </headerFooter>
  <rowBreaks count="3" manualBreakCount="3">
    <brk id="66" max="16383" man="1"/>
    <brk id="80" max="16383" man="1"/>
    <brk id="2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Checklist</vt:lpstr>
      <vt:lpstr>Entry Form</vt:lpstr>
      <vt:lpstr>Calc Form 1 Counts and Avgs</vt:lpstr>
      <vt:lpstr>Calc Form 2 Freq and Perc</vt:lpstr>
      <vt:lpstr>Report</vt:lpstr>
      <vt:lpstr>Checklist!Print_Area</vt:lpstr>
      <vt:lpstr>Report!Print_Area</vt:lpstr>
    </vt:vector>
  </TitlesOfParts>
  <Company>Federal Judicial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Laks</dc:creator>
  <cp:lastModifiedBy>Tung Ling TAY (STATECOURTS)</cp:lastModifiedBy>
  <cp:lastPrinted>2021-06-16T05:30:12Z</cp:lastPrinted>
  <dcterms:created xsi:type="dcterms:W3CDTF">2020-01-15T15:55:33Z</dcterms:created>
  <dcterms:modified xsi:type="dcterms:W3CDTF">2021-06-16T05:30:47Z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TAY_Tung_Ling@statecourts.gov.sg</vt:lpwstr>
  </property>
  <property fmtid="{D5CDD505-2E9C-101B-9397-08002B2CF9AE}" pid="5" name="MSIP_Label_3f9331f7-95a2-472a-92bc-d73219eb516b_SetDate">
    <vt:lpwstr>2020-08-14T03:33:54.9629232Z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470a35a1-a159-457d-9132-d48f0f2d3f37</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TAY_Tung_Ling@statecourts.gov.sg</vt:lpwstr>
  </property>
  <property fmtid="{D5CDD505-2E9C-101B-9397-08002B2CF9AE}" pid="13" name="MSIP_Label_4f288355-fb4c-44cd-b9ca-40cfc2aee5f8_SetDate">
    <vt:lpwstr>2020-08-14T03:33:54.9629232Z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470a35a1-a159-457d-9132-d48f0f2d3f37</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